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0" yWindow="0" windowWidth="19176" windowHeight="6744" tabRatio="871"/>
  </bookViews>
  <sheets>
    <sheet name="Итоговый" sheetId="42" r:id="rId1"/>
    <sheet name="Отчет_ЦСП" sheetId="36" r:id="rId2"/>
    <sheet name="СП_без предварительных" sheetId="3" r:id="rId3"/>
    <sheet name="СП_с предварительными" sheetId="4" r:id="rId4"/>
    <sheet name="Нормативы" sheetId="31" r:id="rId5"/>
    <sheet name="Очки" sheetId="16" r:id="rId6"/>
    <sheet name="Ст. секундометрист" sheetId="34" r:id="rId7"/>
    <sheet name="Ведомость 6" sheetId="28" r:id="rId8"/>
    <sheet name="Техническая один зачет" sheetId="5" r:id="rId9"/>
    <sheet name="Именная заявка один зачет" sheetId="6" r:id="rId10"/>
    <sheet name="Техническая по возраст группам" sheetId="18" r:id="rId11"/>
    <sheet name="Именная по возраст группам" sheetId="19" r:id="rId12"/>
    <sheet name="Техническая по возраст груп пар" sheetId="39" r:id="rId13"/>
    <sheet name="Именная по возраст группам пар" sheetId="40" r:id="rId14"/>
    <sheet name="Техническая_марафон" sheetId="23" r:id="rId15"/>
    <sheet name="Именная заявка марафон" sheetId="35" r:id="rId16"/>
    <sheet name="Техническая параллельный зачет" sheetId="37" r:id="rId17"/>
    <sheet name="Отчет_ГСК_Первенство" sheetId="22" r:id="rId18"/>
    <sheet name="Карточка эстафеты" sheetId="24" r:id="rId19"/>
    <sheet name="Дистанции взрослые" sheetId="10" r:id="rId20"/>
    <sheet name="Рекорды" sheetId="25" r:id="rId21"/>
    <sheet name="Протокол прохождения марафон" sheetId="26" r:id="rId22"/>
    <sheet name="Протокол_прохождения" sheetId="20" r:id="rId23"/>
    <sheet name="Грамоты_МИНСПОРТА" sheetId="29" r:id="rId24"/>
    <sheet name="нормы_с_28.02.20" sheetId="38" r:id="rId25"/>
    <sheet name="Нормы 2018-1921" sheetId="17" r:id="rId26"/>
  </sheets>
  <externalReferences>
    <externalReference r:id="rId27"/>
    <externalReference r:id="rId28"/>
  </externalReferences>
  <definedNames>
    <definedName name="_ftn1" localSheetId="24">нормы_с_28.02.20!#REF!</definedName>
    <definedName name="_ftnref1" localSheetId="24">нормы_с_28.02.20!#REF!</definedName>
    <definedName name="_xlnm._FilterDatabase" localSheetId="0" hidden="1">Итоговый!#REF!</definedName>
    <definedName name="_xlnm.Print_Titles" localSheetId="15">'Именная заявка марафон'!$8:$8</definedName>
    <definedName name="_xlnm.Print_Titles" localSheetId="9">'Именная заявка один зачет'!$8:$8</definedName>
    <definedName name="_xlnm.Print_Titles" localSheetId="11">'Именная по возраст группам'!$8:$8</definedName>
    <definedName name="_xlnm.Print_Titles" localSheetId="13">'Именная по возраст группам пар'!$8:$8</definedName>
    <definedName name="_xlnm.Print_Titles" localSheetId="8">'Техническая один зачет'!$19:$20</definedName>
    <definedName name="_xlnm.Print_Titles" localSheetId="16">'Техническая параллельный зачет'!$31:$32</definedName>
    <definedName name="_xlnm.Print_Titles" localSheetId="12">'Техническая по возраст груп пар'!$17:$18</definedName>
    <definedName name="_xlnm.Print_Titles" localSheetId="10">'Техническая по возраст группам'!$19:$20</definedName>
    <definedName name="_xlnm.Print_Area" localSheetId="24">нормы_с_28.02.20!$A$1:$V$109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43" i="42" l="1"/>
  <c r="J242" i="42"/>
  <c r="J396" i="42" l="1"/>
  <c r="J397" i="42"/>
  <c r="J398" i="42"/>
  <c r="J399" i="42"/>
  <c r="J400" i="42"/>
  <c r="J395" i="42"/>
  <c r="J389" i="42"/>
  <c r="J390" i="42"/>
  <c r="J391" i="42"/>
  <c r="J392" i="42"/>
  <c r="J388" i="42"/>
  <c r="J384" i="42"/>
  <c r="J385" i="42"/>
  <c r="J383" i="42"/>
  <c r="J379" i="42"/>
  <c r="J378" i="42"/>
  <c r="J370" i="42"/>
  <c r="J371" i="42"/>
  <c r="J372" i="42"/>
  <c r="J373" i="42"/>
  <c r="J374" i="42"/>
  <c r="J375" i="42"/>
  <c r="J369" i="42"/>
  <c r="J365" i="42"/>
  <c r="J366" i="42"/>
  <c r="J364" i="42"/>
  <c r="J347" i="42"/>
  <c r="J325" i="42"/>
  <c r="J326" i="42"/>
  <c r="J327" i="42"/>
  <c r="J328" i="42"/>
  <c r="J329" i="42"/>
  <c r="J330" i="42"/>
  <c r="J331" i="42"/>
  <c r="J332" i="42"/>
  <c r="J333" i="42"/>
  <c r="J324" i="42"/>
  <c r="J300" i="42"/>
  <c r="J301" i="42"/>
  <c r="J302" i="42"/>
  <c r="J303" i="42"/>
  <c r="J304" i="42"/>
  <c r="J305" i="42"/>
  <c r="J306" i="42"/>
  <c r="J307" i="42"/>
  <c r="J308" i="42"/>
  <c r="J309" i="42"/>
  <c r="J310" i="42"/>
  <c r="J311" i="42"/>
  <c r="J312" i="42"/>
  <c r="J313" i="42"/>
  <c r="J299" i="42"/>
  <c r="M84" i="31"/>
  <c r="J274" i="42"/>
  <c r="J265" i="42"/>
  <c r="J264" i="42"/>
  <c r="J259" i="42"/>
  <c r="J260" i="42"/>
  <c r="J261" i="42"/>
  <c r="J258" i="42"/>
  <c r="J254" i="42"/>
  <c r="J255" i="42"/>
  <c r="J253" i="42"/>
  <c r="J247" i="42"/>
  <c r="J248" i="42"/>
  <c r="J249" i="42"/>
  <c r="J250" i="42"/>
  <c r="J246" i="42"/>
  <c r="M18" i="31"/>
  <c r="J241" i="42"/>
  <c r="J232" i="42"/>
  <c r="J233" i="42"/>
  <c r="J234" i="42"/>
  <c r="J235" i="42"/>
  <c r="J236" i="42"/>
  <c r="J237" i="42"/>
  <c r="J238" i="42"/>
  <c r="J231" i="42"/>
  <c r="J226" i="42"/>
  <c r="J227" i="42"/>
  <c r="J228" i="42"/>
  <c r="J225" i="42"/>
  <c r="J202" i="42"/>
  <c r="J203" i="42"/>
  <c r="J204" i="42"/>
  <c r="J205" i="42"/>
  <c r="J206" i="42"/>
  <c r="J207" i="42"/>
  <c r="J208" i="42"/>
  <c r="J209" i="42"/>
  <c r="J210" i="42"/>
  <c r="J211" i="42"/>
  <c r="J212" i="42"/>
  <c r="J213" i="42"/>
  <c r="J214" i="42"/>
  <c r="J215" i="42"/>
  <c r="J216" i="42"/>
  <c r="J217" i="42"/>
  <c r="J218" i="42"/>
  <c r="J219" i="42"/>
  <c r="J220" i="42"/>
  <c r="J221" i="42"/>
  <c r="J222" i="42"/>
  <c r="J201" i="42"/>
  <c r="J178" i="42"/>
  <c r="J179" i="42"/>
  <c r="J180" i="42"/>
  <c r="J181" i="42"/>
  <c r="J182" i="42"/>
  <c r="J183" i="42"/>
  <c r="J184" i="42"/>
  <c r="J185" i="42"/>
  <c r="J186" i="42"/>
  <c r="J187" i="42"/>
  <c r="J188" i="42"/>
  <c r="J189" i="42"/>
  <c r="J190" i="42"/>
  <c r="J191" i="42"/>
  <c r="J192" i="42"/>
  <c r="J193" i="42"/>
  <c r="J194" i="42"/>
  <c r="J195" i="42"/>
  <c r="J196" i="42"/>
  <c r="J197" i="42"/>
  <c r="J198" i="42"/>
  <c r="J177" i="42"/>
  <c r="J151" i="42"/>
  <c r="J152" i="42"/>
  <c r="J153" i="42"/>
  <c r="J154" i="42"/>
  <c r="J155" i="42"/>
  <c r="J156" i="42"/>
  <c r="J157" i="42"/>
  <c r="J158" i="42"/>
  <c r="J159" i="42"/>
  <c r="J160" i="42"/>
  <c r="J161" i="42"/>
  <c r="J162" i="42"/>
  <c r="J163" i="42"/>
  <c r="J164" i="42"/>
  <c r="J165" i="42"/>
  <c r="J166" i="42"/>
  <c r="J167" i="42"/>
  <c r="J168" i="42"/>
  <c r="J169" i="42"/>
  <c r="J170" i="42"/>
  <c r="J171" i="42"/>
  <c r="J172" i="42"/>
  <c r="J173" i="42"/>
  <c r="J174" i="42"/>
  <c r="J150" i="42"/>
  <c r="J136" i="42"/>
  <c r="J137" i="42"/>
  <c r="J138" i="42"/>
  <c r="J139" i="42"/>
  <c r="J140" i="42"/>
  <c r="J141" i="42"/>
  <c r="J142" i="42"/>
  <c r="J143" i="42"/>
  <c r="J144" i="42"/>
  <c r="J145" i="42"/>
  <c r="J146" i="42"/>
  <c r="J147" i="42"/>
  <c r="J135" i="42"/>
  <c r="J122" i="42"/>
  <c r="J123" i="42"/>
  <c r="J124" i="42"/>
  <c r="J125" i="42"/>
  <c r="J126" i="42"/>
  <c r="J127" i="42"/>
  <c r="J128" i="42"/>
  <c r="J129" i="42"/>
  <c r="J130" i="42"/>
  <c r="J131" i="42"/>
  <c r="J132" i="42"/>
  <c r="J121" i="42"/>
  <c r="G101" i="42" l="1"/>
  <c r="A101" i="42"/>
  <c r="A100" i="42"/>
  <c r="A99" i="42"/>
  <c r="C97" i="42"/>
  <c r="G56" i="42"/>
  <c r="A56" i="42"/>
  <c r="A55" i="42"/>
  <c r="A54" i="42"/>
  <c r="C52" i="42"/>
  <c r="N395" i="31" l="1"/>
  <c r="M395" i="31"/>
  <c r="N394" i="31"/>
  <c r="M394" i="31"/>
  <c r="N387" i="31"/>
  <c r="M387" i="31"/>
  <c r="M386" i="31"/>
  <c r="M379" i="31"/>
  <c r="M378" i="31"/>
  <c r="M371" i="31"/>
  <c r="M370" i="31"/>
  <c r="M363" i="31"/>
  <c r="M362" i="31"/>
  <c r="M355" i="31"/>
  <c r="M354" i="31"/>
  <c r="N351" i="31"/>
  <c r="M351" i="31"/>
  <c r="N350" i="31"/>
  <c r="M350" i="31"/>
  <c r="N349" i="31"/>
  <c r="M349" i="31"/>
  <c r="N348" i="31"/>
  <c r="M348" i="31"/>
  <c r="N347" i="31"/>
  <c r="M347" i="31"/>
  <c r="N346" i="31"/>
  <c r="M346" i="31"/>
  <c r="N343" i="31"/>
  <c r="M343" i="31"/>
  <c r="N342" i="31"/>
  <c r="M342" i="31"/>
  <c r="N341" i="31"/>
  <c r="M341" i="31"/>
  <c r="N340" i="31"/>
  <c r="M340" i="31"/>
  <c r="N339" i="31"/>
  <c r="M339" i="31"/>
  <c r="N338" i="31"/>
  <c r="M338" i="31"/>
  <c r="N335" i="31"/>
  <c r="M335" i="31"/>
  <c r="N334" i="31"/>
  <c r="M334" i="31"/>
  <c r="N333" i="31"/>
  <c r="M333" i="31"/>
  <c r="N332" i="31"/>
  <c r="M332" i="31"/>
  <c r="N331" i="31"/>
  <c r="M331" i="31"/>
  <c r="N330" i="31"/>
  <c r="M330" i="31"/>
  <c r="N327" i="31"/>
  <c r="M327" i="31"/>
  <c r="N326" i="31"/>
  <c r="M326" i="31"/>
  <c r="N325" i="31"/>
  <c r="M325" i="31"/>
  <c r="N324" i="31"/>
  <c r="M324" i="31"/>
  <c r="N323" i="31"/>
  <c r="M323" i="31"/>
  <c r="N322" i="31"/>
  <c r="M322" i="31"/>
  <c r="N319" i="31"/>
  <c r="M319" i="31"/>
  <c r="N318" i="31"/>
  <c r="M318" i="31"/>
  <c r="N317" i="31"/>
  <c r="M317" i="31"/>
  <c r="N316" i="31"/>
  <c r="M316" i="31"/>
  <c r="N315" i="31"/>
  <c r="M315" i="31"/>
  <c r="N314" i="31"/>
  <c r="M314" i="31"/>
  <c r="N311" i="31"/>
  <c r="M311" i="31"/>
  <c r="N310" i="31"/>
  <c r="M310" i="31"/>
  <c r="N309" i="31"/>
  <c r="M309" i="31"/>
  <c r="N308" i="31"/>
  <c r="M308" i="31"/>
  <c r="N307" i="31"/>
  <c r="M307" i="31"/>
  <c r="N306" i="31"/>
  <c r="M306" i="31"/>
  <c r="M299" i="31"/>
  <c r="M298" i="31"/>
  <c r="M291" i="31"/>
  <c r="M290" i="31"/>
  <c r="M267" i="31"/>
  <c r="M266" i="31"/>
  <c r="M259" i="31"/>
  <c r="M258" i="31"/>
  <c r="N232" i="31"/>
  <c r="M232" i="31"/>
  <c r="N231" i="31"/>
  <c r="M231" i="31"/>
  <c r="M221" i="31"/>
  <c r="M220" i="31"/>
  <c r="M213" i="31"/>
  <c r="M212" i="31"/>
  <c r="M204" i="31"/>
  <c r="M203" i="31"/>
  <c r="M193" i="31"/>
  <c r="M192" i="31"/>
  <c r="M182" i="31"/>
  <c r="M181" i="31"/>
  <c r="M171" i="31"/>
  <c r="M170" i="31"/>
  <c r="M160" i="31"/>
  <c r="M159" i="31"/>
  <c r="M149" i="31"/>
  <c r="M148" i="31"/>
  <c r="M138" i="31"/>
  <c r="M137" i="31"/>
  <c r="M127" i="31"/>
  <c r="M126" i="31"/>
  <c r="M116" i="31"/>
  <c r="M115" i="31"/>
  <c r="M105" i="31"/>
  <c r="M104" i="31"/>
  <c r="M94" i="31"/>
  <c r="M93" i="31"/>
  <c r="M83" i="31"/>
  <c r="M82" i="31"/>
  <c r="M72" i="31"/>
  <c r="M71" i="31"/>
  <c r="M61" i="31"/>
  <c r="M60" i="31"/>
  <c r="M50" i="31"/>
  <c r="M49" i="31"/>
  <c r="M39" i="31"/>
  <c r="M38" i="31"/>
  <c r="M28" i="31"/>
  <c r="M27" i="31"/>
  <c r="M17" i="31"/>
  <c r="M16" i="31"/>
  <c r="M6" i="31"/>
  <c r="M5" i="31"/>
  <c r="J399" i="31"/>
  <c r="I399" i="31"/>
  <c r="J398" i="31"/>
  <c r="I398" i="31"/>
  <c r="J397" i="31"/>
  <c r="I397" i="31"/>
  <c r="J396" i="31"/>
  <c r="I396" i="31"/>
  <c r="J395" i="31"/>
  <c r="I395" i="31"/>
  <c r="J394" i="31"/>
  <c r="I394" i="31"/>
  <c r="J391" i="31"/>
  <c r="I391" i="31"/>
  <c r="J390" i="31"/>
  <c r="I390" i="31"/>
  <c r="J389" i="31"/>
  <c r="I389" i="31"/>
  <c r="J388" i="31"/>
  <c r="I388" i="31"/>
  <c r="J387" i="31"/>
  <c r="I387" i="31"/>
  <c r="J386" i="31"/>
  <c r="I386" i="31"/>
  <c r="J383" i="31"/>
  <c r="I383" i="31"/>
  <c r="J382" i="31"/>
  <c r="I382" i="31"/>
  <c r="J381" i="31"/>
  <c r="I381" i="31"/>
  <c r="J380" i="31"/>
  <c r="I380" i="31"/>
  <c r="J379" i="31"/>
  <c r="I379" i="31"/>
  <c r="J378" i="31"/>
  <c r="I378" i="31"/>
  <c r="J375" i="31"/>
  <c r="I375" i="31"/>
  <c r="J374" i="31"/>
  <c r="I374" i="31"/>
  <c r="J373" i="31"/>
  <c r="I373" i="31"/>
  <c r="J372" i="31"/>
  <c r="I372" i="31"/>
  <c r="J371" i="31"/>
  <c r="I371" i="31"/>
  <c r="J370" i="31"/>
  <c r="I370" i="31"/>
  <c r="J367" i="31"/>
  <c r="I367" i="31"/>
  <c r="J366" i="31"/>
  <c r="I366" i="31"/>
  <c r="J365" i="31"/>
  <c r="I365" i="31"/>
  <c r="J364" i="31"/>
  <c r="I364" i="31"/>
  <c r="J363" i="31"/>
  <c r="I363" i="31"/>
  <c r="J362" i="31"/>
  <c r="I362" i="31"/>
  <c r="J359" i="31"/>
  <c r="I359" i="31"/>
  <c r="J358" i="31"/>
  <c r="I358" i="31"/>
  <c r="J357" i="31"/>
  <c r="I357" i="31"/>
  <c r="J356" i="31"/>
  <c r="I356" i="31"/>
  <c r="J355" i="31"/>
  <c r="I355" i="31"/>
  <c r="J354" i="31"/>
  <c r="I354" i="31"/>
  <c r="J303" i="31"/>
  <c r="I303" i="31"/>
  <c r="J302" i="31"/>
  <c r="I302" i="31"/>
  <c r="J301" i="31"/>
  <c r="I301" i="31"/>
  <c r="J300" i="31"/>
  <c r="I300" i="31"/>
  <c r="J299" i="31"/>
  <c r="I299" i="31"/>
  <c r="J298" i="31"/>
  <c r="I298" i="31"/>
  <c r="J295" i="31"/>
  <c r="I295" i="31"/>
  <c r="J294" i="31"/>
  <c r="I294" i="31"/>
  <c r="J293" i="31"/>
  <c r="I293" i="31"/>
  <c r="J292" i="31"/>
  <c r="I292" i="31"/>
  <c r="J291" i="31"/>
  <c r="I291" i="31"/>
  <c r="J290" i="31"/>
  <c r="I290" i="31"/>
  <c r="J271" i="31"/>
  <c r="I271" i="31"/>
  <c r="J270" i="31"/>
  <c r="I270" i="31"/>
  <c r="J269" i="31"/>
  <c r="I269" i="31"/>
  <c r="J268" i="31"/>
  <c r="I268" i="31"/>
  <c r="J267" i="31"/>
  <c r="I267" i="31"/>
  <c r="J266" i="31"/>
  <c r="I266" i="31"/>
  <c r="J263" i="31"/>
  <c r="I263" i="31"/>
  <c r="J262" i="31"/>
  <c r="I262" i="31"/>
  <c r="J261" i="31"/>
  <c r="I261" i="31"/>
  <c r="J260" i="31"/>
  <c r="I260" i="31"/>
  <c r="J259" i="31"/>
  <c r="I259" i="31"/>
  <c r="J258" i="31"/>
  <c r="I258" i="31"/>
  <c r="J239" i="31"/>
  <c r="I239" i="31"/>
  <c r="J238" i="31"/>
  <c r="I238" i="31"/>
  <c r="J237" i="31"/>
  <c r="I237" i="31"/>
  <c r="J236" i="31"/>
  <c r="I236" i="31"/>
  <c r="J235" i="31"/>
  <c r="I235" i="31"/>
  <c r="J234" i="31"/>
  <c r="I234" i="31"/>
  <c r="J233" i="31"/>
  <c r="I233" i="31"/>
  <c r="J232" i="31"/>
  <c r="I232" i="31"/>
  <c r="J231" i="31"/>
  <c r="I231" i="31"/>
  <c r="J228" i="31"/>
  <c r="I228" i="31"/>
  <c r="J227" i="31"/>
  <c r="I227" i="31"/>
  <c r="J226" i="31"/>
  <c r="I226" i="31"/>
  <c r="J225" i="31"/>
  <c r="I225" i="31"/>
  <c r="J224" i="31"/>
  <c r="I224" i="31"/>
  <c r="J223" i="31"/>
  <c r="I223" i="31"/>
  <c r="J222" i="31"/>
  <c r="I222" i="31"/>
  <c r="J221" i="31"/>
  <c r="I221" i="31"/>
  <c r="J220" i="31"/>
  <c r="I220" i="31"/>
  <c r="J217" i="31"/>
  <c r="I217" i="31"/>
  <c r="J216" i="31"/>
  <c r="I216" i="31"/>
  <c r="J215" i="31"/>
  <c r="I215" i="31"/>
  <c r="J214" i="31"/>
  <c r="I214" i="31"/>
  <c r="J213" i="31"/>
  <c r="I213" i="31"/>
  <c r="J212" i="31"/>
  <c r="I212" i="31"/>
  <c r="J208" i="31"/>
  <c r="I208" i="31"/>
  <c r="J207" i="31"/>
  <c r="I207" i="31"/>
  <c r="J206" i="31"/>
  <c r="I206" i="31"/>
  <c r="J205" i="31"/>
  <c r="I205" i="31"/>
  <c r="J204" i="31"/>
  <c r="I204" i="31"/>
  <c r="J203" i="31"/>
  <c r="I203" i="31"/>
  <c r="J200" i="31"/>
  <c r="I200" i="31"/>
  <c r="J199" i="31"/>
  <c r="I199" i="31"/>
  <c r="J198" i="31"/>
  <c r="I198" i="31"/>
  <c r="J197" i="31"/>
  <c r="I197" i="31"/>
  <c r="J196" i="31"/>
  <c r="I196" i="31"/>
  <c r="J195" i="31"/>
  <c r="I195" i="31"/>
  <c r="J194" i="31"/>
  <c r="I194" i="31"/>
  <c r="J193" i="31"/>
  <c r="I193" i="31"/>
  <c r="J192" i="31"/>
  <c r="I192" i="31"/>
  <c r="J189" i="31"/>
  <c r="I189" i="31"/>
  <c r="J188" i="31"/>
  <c r="I188" i="31"/>
  <c r="J187" i="31"/>
  <c r="I187" i="31"/>
  <c r="J186" i="31"/>
  <c r="I186" i="31"/>
  <c r="J185" i="31"/>
  <c r="I185" i="31"/>
  <c r="J184" i="31"/>
  <c r="I184" i="31"/>
  <c r="J183" i="31"/>
  <c r="I183" i="31"/>
  <c r="J182" i="31"/>
  <c r="I182" i="31"/>
  <c r="J181" i="31"/>
  <c r="I181" i="31"/>
  <c r="J178" i="31"/>
  <c r="I178" i="31"/>
  <c r="J177" i="31"/>
  <c r="I177" i="31"/>
  <c r="J176" i="31"/>
  <c r="I176" i="31"/>
  <c r="J175" i="31"/>
  <c r="I175" i="31"/>
  <c r="J174" i="31"/>
  <c r="I174" i="31"/>
  <c r="J173" i="31"/>
  <c r="I173" i="31"/>
  <c r="J172" i="31"/>
  <c r="I172" i="31"/>
  <c r="J171" i="31"/>
  <c r="I171" i="31"/>
  <c r="J170" i="31"/>
  <c r="I170" i="31"/>
  <c r="J167" i="31"/>
  <c r="I167" i="31"/>
  <c r="J166" i="31"/>
  <c r="I166" i="31"/>
  <c r="J165" i="31"/>
  <c r="I165" i="31"/>
  <c r="J164" i="31"/>
  <c r="I164" i="31"/>
  <c r="J163" i="31"/>
  <c r="I163" i="31"/>
  <c r="J162" i="31"/>
  <c r="I162" i="31"/>
  <c r="J161" i="31"/>
  <c r="I161" i="31"/>
  <c r="J160" i="31"/>
  <c r="I160" i="31"/>
  <c r="J159" i="31"/>
  <c r="I159" i="31"/>
  <c r="J156" i="31"/>
  <c r="I156" i="31"/>
  <c r="J155" i="31"/>
  <c r="I155" i="31"/>
  <c r="J154" i="31"/>
  <c r="I154" i="31"/>
  <c r="J153" i="31"/>
  <c r="I153" i="31"/>
  <c r="J152" i="31"/>
  <c r="I152" i="31"/>
  <c r="J151" i="31"/>
  <c r="I151" i="31"/>
  <c r="J150" i="31"/>
  <c r="I150" i="31"/>
  <c r="J149" i="31"/>
  <c r="I149" i="31"/>
  <c r="J148" i="31"/>
  <c r="I148" i="31"/>
  <c r="J145" i="31"/>
  <c r="I145" i="31"/>
  <c r="J144" i="31"/>
  <c r="I144" i="31"/>
  <c r="J143" i="31"/>
  <c r="I143" i="31"/>
  <c r="J142" i="31"/>
  <c r="I142" i="31"/>
  <c r="J141" i="31"/>
  <c r="I141" i="31"/>
  <c r="J140" i="31"/>
  <c r="I140" i="31"/>
  <c r="J139" i="31"/>
  <c r="I139" i="31"/>
  <c r="J138" i="31"/>
  <c r="I138" i="31"/>
  <c r="J137" i="31"/>
  <c r="I137" i="31"/>
  <c r="J134" i="31"/>
  <c r="I134" i="31"/>
  <c r="J133" i="31"/>
  <c r="I133" i="31"/>
  <c r="J132" i="31"/>
  <c r="I132" i="31"/>
  <c r="J131" i="31"/>
  <c r="I131" i="31"/>
  <c r="J130" i="31"/>
  <c r="I130" i="31"/>
  <c r="J129" i="31"/>
  <c r="I129" i="31"/>
  <c r="J128" i="31"/>
  <c r="I128" i="31"/>
  <c r="J127" i="31"/>
  <c r="I127" i="31"/>
  <c r="J126" i="31"/>
  <c r="I126" i="31"/>
  <c r="J123" i="31"/>
  <c r="I123" i="31"/>
  <c r="J122" i="31"/>
  <c r="I122" i="31"/>
  <c r="J121" i="31"/>
  <c r="I121" i="31"/>
  <c r="J120" i="31"/>
  <c r="I120" i="31"/>
  <c r="J119" i="31"/>
  <c r="I119" i="31"/>
  <c r="J118" i="31"/>
  <c r="I118" i="31"/>
  <c r="J117" i="31"/>
  <c r="I117" i="31"/>
  <c r="J116" i="31"/>
  <c r="I116" i="31"/>
  <c r="J115" i="31"/>
  <c r="I115" i="31"/>
  <c r="J112" i="31"/>
  <c r="I112" i="31"/>
  <c r="J111" i="31"/>
  <c r="I111" i="31"/>
  <c r="J110" i="31"/>
  <c r="I110" i="31"/>
  <c r="J109" i="31"/>
  <c r="I109" i="31"/>
  <c r="J108" i="31"/>
  <c r="I108" i="31"/>
  <c r="J107" i="31"/>
  <c r="I107" i="31"/>
  <c r="J106" i="31"/>
  <c r="I106" i="31"/>
  <c r="J105" i="31"/>
  <c r="I105" i="31"/>
  <c r="J104" i="31"/>
  <c r="I104" i="31"/>
  <c r="J101" i="31"/>
  <c r="I101" i="31"/>
  <c r="J100" i="31"/>
  <c r="I100" i="31"/>
  <c r="J99" i="31"/>
  <c r="I99" i="31"/>
  <c r="J98" i="31"/>
  <c r="I98" i="31"/>
  <c r="J97" i="31"/>
  <c r="I97" i="31"/>
  <c r="J96" i="31"/>
  <c r="I96" i="31"/>
  <c r="J95" i="31"/>
  <c r="I95" i="31"/>
  <c r="J94" i="31"/>
  <c r="I94" i="31"/>
  <c r="J93" i="31"/>
  <c r="I93" i="31"/>
  <c r="J90" i="31"/>
  <c r="I90" i="31"/>
  <c r="J89" i="31"/>
  <c r="I89" i="31"/>
  <c r="J88" i="31"/>
  <c r="I88" i="31"/>
  <c r="J87" i="31"/>
  <c r="I87" i="31"/>
  <c r="J86" i="31"/>
  <c r="I86" i="31"/>
  <c r="J85" i="31"/>
  <c r="I85" i="31"/>
  <c r="J84" i="31"/>
  <c r="I84" i="31"/>
  <c r="J83" i="31"/>
  <c r="I83" i="31"/>
  <c r="J82" i="31"/>
  <c r="I82" i="31"/>
  <c r="J79" i="31"/>
  <c r="I79" i="31"/>
  <c r="J78" i="31"/>
  <c r="I78" i="31"/>
  <c r="J77" i="31"/>
  <c r="I77" i="31"/>
  <c r="J76" i="31"/>
  <c r="I76" i="31"/>
  <c r="J75" i="31"/>
  <c r="I75" i="31"/>
  <c r="J74" i="31"/>
  <c r="I74" i="31"/>
  <c r="J73" i="31"/>
  <c r="I73" i="31"/>
  <c r="J72" i="31"/>
  <c r="I72" i="31"/>
  <c r="J71" i="31"/>
  <c r="I71" i="31"/>
  <c r="J68" i="31"/>
  <c r="I68" i="31"/>
  <c r="J67" i="31"/>
  <c r="I67" i="31"/>
  <c r="J66" i="31"/>
  <c r="I66" i="31"/>
  <c r="J65" i="31"/>
  <c r="I65" i="31"/>
  <c r="J64" i="31"/>
  <c r="I64" i="31"/>
  <c r="J63" i="31"/>
  <c r="I63" i="31"/>
  <c r="J62" i="31"/>
  <c r="I62" i="31"/>
  <c r="J61" i="31"/>
  <c r="I61" i="31"/>
  <c r="J60" i="31"/>
  <c r="I60" i="31"/>
  <c r="J57" i="31"/>
  <c r="I57" i="31"/>
  <c r="J56" i="31"/>
  <c r="I56" i="31"/>
  <c r="J55" i="31"/>
  <c r="I55" i="31"/>
  <c r="J54" i="31"/>
  <c r="I54" i="31"/>
  <c r="J53" i="31"/>
  <c r="I53" i="31"/>
  <c r="J52" i="31"/>
  <c r="I52" i="31"/>
  <c r="J51" i="31"/>
  <c r="I51" i="31"/>
  <c r="J50" i="31"/>
  <c r="I50" i="31"/>
  <c r="J49" i="31"/>
  <c r="I49" i="31"/>
  <c r="J46" i="31"/>
  <c r="I46" i="31"/>
  <c r="J45" i="31"/>
  <c r="I45" i="31"/>
  <c r="J44" i="31"/>
  <c r="I44" i="31"/>
  <c r="J43" i="31"/>
  <c r="I43" i="31"/>
  <c r="J42" i="31"/>
  <c r="I42" i="31"/>
  <c r="J41" i="31"/>
  <c r="I41" i="31"/>
  <c r="J40" i="31"/>
  <c r="I40" i="31"/>
  <c r="J39" i="31"/>
  <c r="I39" i="31"/>
  <c r="J38" i="31"/>
  <c r="I38" i="31"/>
  <c r="J35" i="31"/>
  <c r="I35" i="31"/>
  <c r="J34" i="31"/>
  <c r="I34" i="31"/>
  <c r="J33" i="31"/>
  <c r="I33" i="31"/>
  <c r="J32" i="31"/>
  <c r="I32" i="31"/>
  <c r="J31" i="31"/>
  <c r="I31" i="31"/>
  <c r="J30" i="31"/>
  <c r="I30" i="31"/>
  <c r="J29" i="31"/>
  <c r="I29" i="31"/>
  <c r="J28" i="31"/>
  <c r="I28" i="31"/>
  <c r="J27" i="31"/>
  <c r="I27" i="31"/>
  <c r="J24" i="31"/>
  <c r="I24" i="31"/>
  <c r="J23" i="31"/>
  <c r="I23" i="31"/>
  <c r="J22" i="31"/>
  <c r="I22" i="31"/>
  <c r="J21" i="31"/>
  <c r="I21" i="31"/>
  <c r="J20" i="31"/>
  <c r="I20" i="31"/>
  <c r="J19" i="31"/>
  <c r="I19" i="31"/>
  <c r="J18" i="31"/>
  <c r="I18" i="31"/>
  <c r="J17" i="31"/>
  <c r="I17" i="31"/>
  <c r="J16" i="31"/>
  <c r="I16" i="31"/>
  <c r="J13" i="31"/>
  <c r="I13" i="31"/>
  <c r="J12" i="31"/>
  <c r="I12" i="31"/>
  <c r="J11" i="31"/>
  <c r="I11" i="31"/>
  <c r="J10" i="31"/>
  <c r="I10" i="31"/>
  <c r="J9" i="31"/>
  <c r="I9" i="31"/>
  <c r="J8" i="31"/>
  <c r="I8" i="31"/>
  <c r="J7" i="31"/>
  <c r="I7" i="31"/>
  <c r="J6" i="31"/>
  <c r="I6" i="31"/>
  <c r="J5" i="31"/>
  <c r="I5" i="31"/>
  <c r="L101" i="31"/>
  <c r="L399" i="31"/>
  <c r="L398" i="31"/>
  <c r="L397" i="31"/>
  <c r="N397" i="31" s="1"/>
  <c r="L396" i="31"/>
  <c r="N396" i="31" s="1"/>
  <c r="L391" i="31"/>
  <c r="L390" i="31"/>
  <c r="L389" i="31"/>
  <c r="N389" i="31" s="1"/>
  <c r="L388" i="31"/>
  <c r="N388" i="31" s="1"/>
  <c r="L383" i="31"/>
  <c r="L382" i="31"/>
  <c r="L381" i="31"/>
  <c r="N381" i="31" s="1"/>
  <c r="L380" i="31"/>
  <c r="N380" i="31" s="1"/>
  <c r="L375" i="31"/>
  <c r="L374" i="31"/>
  <c r="L373" i="31"/>
  <c r="N373" i="31" s="1"/>
  <c r="L372" i="31"/>
  <c r="M372" i="31" s="1"/>
  <c r="L367" i="31"/>
  <c r="L366" i="31"/>
  <c r="L365" i="31"/>
  <c r="M365" i="31" s="1"/>
  <c r="L364" i="31"/>
  <c r="N364" i="31" s="1"/>
  <c r="L359" i="31"/>
  <c r="L358" i="31"/>
  <c r="L357" i="31"/>
  <c r="N357" i="31" s="1"/>
  <c r="L356" i="31"/>
  <c r="N356" i="31" s="1"/>
  <c r="L303" i="31"/>
  <c r="L302" i="31"/>
  <c r="L301" i="31"/>
  <c r="N301" i="31" s="1"/>
  <c r="L300" i="31"/>
  <c r="N300" i="31" s="1"/>
  <c r="L295" i="31"/>
  <c r="L294" i="31"/>
  <c r="L293" i="31"/>
  <c r="N293" i="31" s="1"/>
  <c r="L292" i="31"/>
  <c r="M292" i="31" s="1"/>
  <c r="L271" i="31"/>
  <c r="L270" i="31"/>
  <c r="L269" i="31"/>
  <c r="M269" i="31" s="1"/>
  <c r="L268" i="31"/>
  <c r="N268" i="31" s="1"/>
  <c r="L263" i="31"/>
  <c r="L262" i="31"/>
  <c r="L261" i="31"/>
  <c r="N261" i="31" s="1"/>
  <c r="L260" i="31"/>
  <c r="N260" i="31" s="1"/>
  <c r="L239" i="31"/>
  <c r="L238" i="31"/>
  <c r="L237" i="31"/>
  <c r="L236" i="31"/>
  <c r="L235" i="31"/>
  <c r="L234" i="31"/>
  <c r="L233" i="31"/>
  <c r="N233" i="31" s="1"/>
  <c r="L228" i="31"/>
  <c r="L227" i="31"/>
  <c r="L226" i="31"/>
  <c r="L225" i="31"/>
  <c r="M225" i="31" s="1"/>
  <c r="L224" i="31"/>
  <c r="N224" i="31" s="1"/>
  <c r="L223" i="31"/>
  <c r="L222" i="31"/>
  <c r="N222" i="31" s="1"/>
  <c r="L217" i="31"/>
  <c r="N217" i="31" s="1"/>
  <c r="L216" i="31"/>
  <c r="N216" i="31" s="1"/>
  <c r="L215" i="31"/>
  <c r="L214" i="31"/>
  <c r="M214" i="31" s="1"/>
  <c r="L208" i="31"/>
  <c r="N208" i="31" s="1"/>
  <c r="L207" i="31"/>
  <c r="N207" i="31" s="1"/>
  <c r="L206" i="31"/>
  <c r="N206" i="31" s="1"/>
  <c r="L205" i="31"/>
  <c r="N205" i="31" s="1"/>
  <c r="L200" i="31"/>
  <c r="L199" i="31"/>
  <c r="L198" i="31"/>
  <c r="L197" i="31"/>
  <c r="L196" i="31"/>
  <c r="N196" i="31" s="1"/>
  <c r="L195" i="31"/>
  <c r="M195" i="31" s="1"/>
  <c r="L194" i="31"/>
  <c r="N194" i="31" s="1"/>
  <c r="L189" i="31"/>
  <c r="L188" i="31"/>
  <c r="L187" i="31"/>
  <c r="L186" i="31"/>
  <c r="L185" i="31"/>
  <c r="L184" i="31"/>
  <c r="M184" i="31" s="1"/>
  <c r="L183" i="31"/>
  <c r="N183" i="31" s="1"/>
  <c r="L178" i="31"/>
  <c r="L177" i="31"/>
  <c r="L176" i="31"/>
  <c r="L175" i="31"/>
  <c r="L174" i="31"/>
  <c r="L173" i="31"/>
  <c r="L172" i="31"/>
  <c r="N172" i="31" s="1"/>
  <c r="L167" i="31"/>
  <c r="L166" i="31"/>
  <c r="L165" i="31"/>
  <c r="L164" i="31"/>
  <c r="N164" i="31" s="1"/>
  <c r="L163" i="31"/>
  <c r="N163" i="31" s="1"/>
  <c r="L162" i="31"/>
  <c r="L161" i="31"/>
  <c r="N161" i="31" s="1"/>
  <c r="L156" i="31"/>
  <c r="L155" i="31"/>
  <c r="L154" i="31"/>
  <c r="L153" i="31"/>
  <c r="L152" i="31"/>
  <c r="N152" i="31" s="1"/>
  <c r="L151" i="31"/>
  <c r="M151" i="31" s="1"/>
  <c r="L150" i="31"/>
  <c r="N150" i="31" s="1"/>
  <c r="L145" i="31"/>
  <c r="L144" i="31"/>
  <c r="L143" i="31"/>
  <c r="L142" i="31"/>
  <c r="L141" i="31"/>
  <c r="L140" i="31"/>
  <c r="M140" i="31" s="1"/>
  <c r="L139" i="31"/>
  <c r="N139" i="31" s="1"/>
  <c r="L134" i="31"/>
  <c r="L133" i="31"/>
  <c r="L132" i="31"/>
  <c r="L131" i="31"/>
  <c r="L130" i="31"/>
  <c r="L129" i="31"/>
  <c r="L128" i="31"/>
  <c r="N128" i="31" s="1"/>
  <c r="L123" i="31"/>
  <c r="L122" i="31"/>
  <c r="L121" i="31"/>
  <c r="L120" i="31"/>
  <c r="N120" i="31" s="1"/>
  <c r="L119" i="31"/>
  <c r="N119" i="31" s="1"/>
  <c r="L118" i="31"/>
  <c r="N118" i="31" s="1"/>
  <c r="L117" i="31"/>
  <c r="N117" i="31" s="1"/>
  <c r="L112" i="31"/>
  <c r="L111" i="31"/>
  <c r="L110" i="31"/>
  <c r="L109" i="31"/>
  <c r="L108" i="31"/>
  <c r="N108" i="31" s="1"/>
  <c r="L107" i="31"/>
  <c r="M107" i="31" s="1"/>
  <c r="L106" i="31"/>
  <c r="N106" i="31" s="1"/>
  <c r="L100" i="31"/>
  <c r="L99" i="31"/>
  <c r="L98" i="31"/>
  <c r="L97" i="31"/>
  <c r="L96" i="31"/>
  <c r="L95" i="31"/>
  <c r="M95" i="31" s="1"/>
  <c r="L90" i="31"/>
  <c r="L89" i="31"/>
  <c r="L88" i="31"/>
  <c r="L87" i="31"/>
  <c r="N87" i="31" s="1"/>
  <c r="L86" i="31"/>
  <c r="N86" i="31" s="1"/>
  <c r="L85" i="31"/>
  <c r="L84" i="31"/>
  <c r="L79" i="31"/>
  <c r="L78" i="31"/>
  <c r="L77" i="31"/>
  <c r="L76" i="31"/>
  <c r="L75" i="31"/>
  <c r="N75" i="31" s="1"/>
  <c r="L74" i="31"/>
  <c r="N74" i="31" s="1"/>
  <c r="L73" i="31"/>
  <c r="M73" i="31" s="1"/>
  <c r="L68" i="31"/>
  <c r="L67" i="31"/>
  <c r="L66" i="31"/>
  <c r="L65" i="31"/>
  <c r="L64" i="31"/>
  <c r="L63" i="31"/>
  <c r="N63" i="31" s="1"/>
  <c r="L62" i="31"/>
  <c r="M62" i="31" s="1"/>
  <c r="L57" i="31"/>
  <c r="L56" i="31"/>
  <c r="L55" i="31"/>
  <c r="L54" i="31"/>
  <c r="L53" i="31"/>
  <c r="L52" i="31"/>
  <c r="L51" i="31"/>
  <c r="M51" i="31" s="1"/>
  <c r="L46" i="31"/>
  <c r="L45" i="31"/>
  <c r="L44" i="31"/>
  <c r="L43" i="31"/>
  <c r="N43" i="31" s="1"/>
  <c r="L42" i="31"/>
  <c r="N42" i="31" s="1"/>
  <c r="L41" i="31"/>
  <c r="L40" i="31"/>
  <c r="M40" i="31" s="1"/>
  <c r="L35" i="31"/>
  <c r="L34" i="31"/>
  <c r="L33" i="31"/>
  <c r="L32" i="31"/>
  <c r="L31" i="31"/>
  <c r="N31" i="31" s="1"/>
  <c r="L30" i="31"/>
  <c r="N30" i="31" s="1"/>
  <c r="L29" i="31"/>
  <c r="M29" i="31" s="1"/>
  <c r="L24" i="31"/>
  <c r="L23" i="31"/>
  <c r="L22" i="31"/>
  <c r="L21" i="31"/>
  <c r="L20" i="31"/>
  <c r="L19" i="31"/>
  <c r="N19" i="31" s="1"/>
  <c r="L18" i="31"/>
  <c r="L8" i="31"/>
  <c r="L9" i="31"/>
  <c r="L10" i="31"/>
  <c r="L11" i="31"/>
  <c r="L12" i="31"/>
  <c r="L13" i="31"/>
  <c r="L7" i="31"/>
  <c r="J255" i="31"/>
  <c r="J254" i="31"/>
  <c r="J253" i="31"/>
  <c r="J252" i="31"/>
  <c r="J251" i="31"/>
  <c r="J250" i="31"/>
  <c r="J247" i="31"/>
  <c r="J246" i="31"/>
  <c r="J245" i="31"/>
  <c r="J244" i="31"/>
  <c r="J243" i="31"/>
  <c r="J242" i="31"/>
  <c r="J179" i="31"/>
  <c r="J135" i="31"/>
  <c r="J102" i="31"/>
  <c r="J14" i="31"/>
  <c r="Q399" i="31"/>
  <c r="Q398" i="31"/>
  <c r="Q397" i="31"/>
  <c r="Q396" i="31"/>
  <c r="Q395" i="31"/>
  <c r="Q394" i="31"/>
  <c r="Q391" i="31"/>
  <c r="Q390" i="31"/>
  <c r="Q389" i="31"/>
  <c r="Q388" i="31"/>
  <c r="Q387" i="31"/>
  <c r="Q386" i="31"/>
  <c r="Q383" i="31"/>
  <c r="Q382" i="31"/>
  <c r="Q381" i="31"/>
  <c r="Q380" i="31"/>
  <c r="Q379" i="31"/>
  <c r="Q378" i="31"/>
  <c r="Q375" i="31"/>
  <c r="Q374" i="31"/>
  <c r="Q373" i="31"/>
  <c r="Q372" i="31"/>
  <c r="Q371" i="31"/>
  <c r="Q370" i="31"/>
  <c r="Q367" i="31"/>
  <c r="Q366" i="31"/>
  <c r="Q365" i="31"/>
  <c r="Q364" i="31"/>
  <c r="Q363" i="31"/>
  <c r="Q362" i="31"/>
  <c r="Q359" i="31"/>
  <c r="Q358" i="31"/>
  <c r="Q357" i="31"/>
  <c r="Q356" i="31"/>
  <c r="Q355" i="31"/>
  <c r="Q354" i="31"/>
  <c r="Q351" i="31"/>
  <c r="Q350" i="31"/>
  <c r="Q349" i="31"/>
  <c r="Q348" i="31"/>
  <c r="Q347" i="31"/>
  <c r="Q346" i="31"/>
  <c r="Q343" i="31"/>
  <c r="Q342" i="31"/>
  <c r="Q341" i="31"/>
  <c r="Q340" i="31"/>
  <c r="Q339" i="31"/>
  <c r="Q338" i="31"/>
  <c r="Q335" i="31"/>
  <c r="Q334" i="31"/>
  <c r="Q333" i="31"/>
  <c r="Q332" i="31"/>
  <c r="Q331" i="31"/>
  <c r="Q330" i="31"/>
  <c r="Q327" i="31"/>
  <c r="Q326" i="31"/>
  <c r="Q325" i="31"/>
  <c r="Q324" i="31"/>
  <c r="Q323" i="31"/>
  <c r="Q322" i="31"/>
  <c r="Q319" i="31"/>
  <c r="Q318" i="31"/>
  <c r="Q317" i="31"/>
  <c r="Q316" i="31"/>
  <c r="Q315" i="31"/>
  <c r="Q314" i="31"/>
  <c r="Q311" i="31"/>
  <c r="Q310" i="31"/>
  <c r="Q309" i="31"/>
  <c r="Q308" i="31"/>
  <c r="Q307" i="31"/>
  <c r="Q306" i="31"/>
  <c r="Q303" i="31"/>
  <c r="Q302" i="31"/>
  <c r="Q301" i="31"/>
  <c r="Q300" i="31"/>
  <c r="Q299" i="31"/>
  <c r="Q298" i="31"/>
  <c r="Q295" i="31"/>
  <c r="Q294" i="31"/>
  <c r="Q293" i="31"/>
  <c r="Q292" i="31"/>
  <c r="Q291" i="31"/>
  <c r="Q290" i="31"/>
  <c r="Q271" i="31"/>
  <c r="Q270" i="31"/>
  <c r="Q269" i="31"/>
  <c r="Q268" i="31"/>
  <c r="Q267" i="31"/>
  <c r="Q266" i="31"/>
  <c r="Q263" i="31"/>
  <c r="Q262" i="31"/>
  <c r="Q261" i="31"/>
  <c r="Q260" i="31"/>
  <c r="Q259" i="31"/>
  <c r="Q258" i="31"/>
  <c r="Q255" i="31"/>
  <c r="Q254" i="31"/>
  <c r="Q253" i="31"/>
  <c r="Q252" i="31"/>
  <c r="Q251" i="31"/>
  <c r="Q250" i="31"/>
  <c r="Q247" i="31"/>
  <c r="Q246" i="31"/>
  <c r="Q245" i="31"/>
  <c r="Q244" i="31"/>
  <c r="Q243" i="31"/>
  <c r="Q242" i="31"/>
  <c r="Q239" i="31"/>
  <c r="Q238" i="31"/>
  <c r="Q237" i="31"/>
  <c r="Q236" i="31"/>
  <c r="Q235" i="31"/>
  <c r="Q234" i="31"/>
  <c r="Q233" i="31"/>
  <c r="Q232" i="31"/>
  <c r="Q231" i="31"/>
  <c r="Q228" i="31"/>
  <c r="Q227" i="31"/>
  <c r="Q226" i="31"/>
  <c r="Q225" i="31"/>
  <c r="Q224" i="31"/>
  <c r="Q223" i="31"/>
  <c r="Q222" i="31"/>
  <c r="Q221" i="31"/>
  <c r="Q220" i="31"/>
  <c r="Q217" i="31"/>
  <c r="Q216" i="31"/>
  <c r="Q215" i="31"/>
  <c r="Q214" i="31"/>
  <c r="Q213" i="31"/>
  <c r="Q212" i="31"/>
  <c r="Q208" i="31"/>
  <c r="Q207" i="31"/>
  <c r="Q206" i="31"/>
  <c r="Q205" i="31"/>
  <c r="Q204" i="31"/>
  <c r="Q203" i="31"/>
  <c r="Q200" i="31"/>
  <c r="Q199" i="31"/>
  <c r="Q198" i="31"/>
  <c r="Q197" i="31"/>
  <c r="Q196" i="31"/>
  <c r="Q195" i="31"/>
  <c r="Q194" i="31"/>
  <c r="Q193" i="31"/>
  <c r="Q192" i="31"/>
  <c r="Q189" i="31"/>
  <c r="Q188" i="31"/>
  <c r="Q187" i="31"/>
  <c r="Q186" i="31"/>
  <c r="Q185" i="31"/>
  <c r="Q184" i="31"/>
  <c r="Q183" i="31"/>
  <c r="Q182" i="31"/>
  <c r="Q181" i="31"/>
  <c r="Q179" i="31"/>
  <c r="Q178" i="31"/>
  <c r="Q177" i="31"/>
  <c r="Q176" i="31"/>
  <c r="Q175" i="31"/>
  <c r="Q174" i="31"/>
  <c r="Q173" i="31"/>
  <c r="Q172" i="31"/>
  <c r="Q171" i="31"/>
  <c r="Q170" i="31"/>
  <c r="Q167" i="31"/>
  <c r="Q166" i="31"/>
  <c r="Q165" i="31"/>
  <c r="Q164" i="31"/>
  <c r="Q163" i="31"/>
  <c r="Q162" i="31"/>
  <c r="Q161" i="31"/>
  <c r="Q160" i="31"/>
  <c r="Q159" i="31"/>
  <c r="Q156" i="31"/>
  <c r="Q155" i="31"/>
  <c r="Q154" i="31"/>
  <c r="Q153" i="31"/>
  <c r="Q152" i="31"/>
  <c r="Q151" i="31"/>
  <c r="Q150" i="31"/>
  <c r="Q149" i="31"/>
  <c r="Q148" i="31"/>
  <c r="Q145" i="31"/>
  <c r="Q144" i="31"/>
  <c r="Q143" i="31"/>
  <c r="Q142" i="31"/>
  <c r="Q141" i="31"/>
  <c r="Q140" i="31"/>
  <c r="Q139" i="31"/>
  <c r="Q138" i="31"/>
  <c r="Q137" i="31"/>
  <c r="Q135" i="31"/>
  <c r="Q134" i="31"/>
  <c r="Q133" i="31"/>
  <c r="Q132" i="31"/>
  <c r="Q131" i="31"/>
  <c r="Q130" i="31"/>
  <c r="Q129" i="31"/>
  <c r="Q128" i="31"/>
  <c r="Q127" i="31"/>
  <c r="Q126" i="31"/>
  <c r="Q123" i="31"/>
  <c r="Q122" i="31"/>
  <c r="Q121" i="31"/>
  <c r="Q120" i="31"/>
  <c r="Q119" i="31"/>
  <c r="Q118" i="31"/>
  <c r="Q117" i="31"/>
  <c r="Q116" i="31"/>
  <c r="Q115" i="31"/>
  <c r="Q112" i="31"/>
  <c r="Q111" i="31"/>
  <c r="Q110" i="31"/>
  <c r="Q109" i="31"/>
  <c r="Q108" i="31"/>
  <c r="Q107" i="31"/>
  <c r="Q106" i="31"/>
  <c r="Q105" i="31"/>
  <c r="Q104" i="31"/>
  <c r="Q102" i="31"/>
  <c r="Q101" i="31"/>
  <c r="Q100" i="31"/>
  <c r="Q99" i="31"/>
  <c r="Q98" i="31"/>
  <c r="Q97" i="31"/>
  <c r="Q96" i="31"/>
  <c r="Q95" i="31"/>
  <c r="Q94" i="31"/>
  <c r="Q93" i="31"/>
  <c r="Q90" i="31"/>
  <c r="Q89" i="31"/>
  <c r="Q88" i="31"/>
  <c r="Q87" i="31"/>
  <c r="Q86" i="31"/>
  <c r="Q85" i="31"/>
  <c r="Q84" i="31"/>
  <c r="Q83" i="31"/>
  <c r="Q82" i="31"/>
  <c r="Q79" i="31"/>
  <c r="Q78" i="31"/>
  <c r="Q77" i="31"/>
  <c r="Q76" i="31"/>
  <c r="Q75" i="31"/>
  <c r="Q74" i="31"/>
  <c r="Q73" i="31"/>
  <c r="Q72" i="31"/>
  <c r="Q71" i="31"/>
  <c r="Q68" i="31"/>
  <c r="Q67" i="31"/>
  <c r="Q66" i="31"/>
  <c r="Q65" i="31"/>
  <c r="Q64" i="31"/>
  <c r="Q63" i="31"/>
  <c r="Q62" i="31"/>
  <c r="Q61" i="31"/>
  <c r="Q60" i="31"/>
  <c r="Q57" i="31"/>
  <c r="Q56" i="31"/>
  <c r="Q55" i="31"/>
  <c r="Q54" i="31"/>
  <c r="Q53" i="31"/>
  <c r="Q52" i="31"/>
  <c r="Q51" i="31"/>
  <c r="Q50" i="31"/>
  <c r="Q49" i="31"/>
  <c r="Q46" i="31"/>
  <c r="Q45" i="31"/>
  <c r="Q44" i="31"/>
  <c r="Q43" i="31"/>
  <c r="Q42" i="31"/>
  <c r="Q41" i="31"/>
  <c r="Q40" i="31"/>
  <c r="Q39" i="31"/>
  <c r="Q38" i="31"/>
  <c r="Q35" i="31"/>
  <c r="Q34" i="31"/>
  <c r="Q33" i="31"/>
  <c r="Q32" i="31"/>
  <c r="Q31" i="31"/>
  <c r="Q30" i="31"/>
  <c r="Q29" i="31"/>
  <c r="Q28" i="31"/>
  <c r="Q27" i="31"/>
  <c r="Q24" i="31"/>
  <c r="Q23" i="31"/>
  <c r="Q22" i="31"/>
  <c r="Q21" i="31"/>
  <c r="Q20" i="31"/>
  <c r="Q19" i="31"/>
  <c r="Q18" i="31"/>
  <c r="Q17" i="31"/>
  <c r="Q16" i="31"/>
  <c r="Q14" i="31"/>
  <c r="Q13" i="31"/>
  <c r="Q12" i="31"/>
  <c r="Q11" i="31"/>
  <c r="Q10" i="31"/>
  <c r="Q9" i="31"/>
  <c r="Q8" i="31"/>
  <c r="Q7" i="31"/>
  <c r="Q6" i="31"/>
  <c r="Q5" i="31"/>
  <c r="I255" i="31"/>
  <c r="I254" i="31"/>
  <c r="I253" i="31"/>
  <c r="I252" i="31"/>
  <c r="I251" i="31"/>
  <c r="I250" i="31"/>
  <c r="I247" i="31"/>
  <c r="I246" i="31"/>
  <c r="I245" i="31"/>
  <c r="I244" i="31"/>
  <c r="I243" i="31"/>
  <c r="I242" i="31"/>
  <c r="I179" i="31"/>
  <c r="I135" i="31"/>
  <c r="I102" i="31"/>
  <c r="N386" i="31"/>
  <c r="N379" i="31"/>
  <c r="N378" i="31"/>
  <c r="N371" i="31"/>
  <c r="N370" i="31"/>
  <c r="N363" i="31"/>
  <c r="N362" i="31"/>
  <c r="N355" i="31"/>
  <c r="N354" i="31"/>
  <c r="N299" i="31"/>
  <c r="N298" i="31"/>
  <c r="N291" i="31"/>
  <c r="N290" i="31"/>
  <c r="N267" i="31"/>
  <c r="N266" i="31"/>
  <c r="N259" i="31"/>
  <c r="N258" i="31"/>
  <c r="N255" i="31"/>
  <c r="N254" i="31"/>
  <c r="N253" i="31"/>
  <c r="N252" i="31"/>
  <c r="N251" i="31"/>
  <c r="N250" i="31"/>
  <c r="N247" i="31"/>
  <c r="N246" i="31"/>
  <c r="N245" i="31"/>
  <c r="N244" i="31"/>
  <c r="N243" i="31"/>
  <c r="N242" i="31"/>
  <c r="N221" i="31"/>
  <c r="N220" i="31"/>
  <c r="N213" i="31"/>
  <c r="N212" i="31"/>
  <c r="N204" i="31"/>
  <c r="N203" i="31"/>
  <c r="N193" i="31"/>
  <c r="N192" i="31"/>
  <c r="N182" i="31"/>
  <c r="N181" i="31"/>
  <c r="N179" i="31"/>
  <c r="N171" i="31"/>
  <c r="N170" i="31"/>
  <c r="N160" i="31"/>
  <c r="N159" i="31"/>
  <c r="N149" i="31"/>
  <c r="N148" i="31"/>
  <c r="N138" i="31"/>
  <c r="N137" i="31"/>
  <c r="N135" i="31"/>
  <c r="N127" i="31"/>
  <c r="N126" i="31"/>
  <c r="N116" i="31"/>
  <c r="N115" i="31"/>
  <c r="N105" i="31"/>
  <c r="N104" i="31"/>
  <c r="N102" i="31"/>
  <c r="N94" i="31"/>
  <c r="N93" i="31"/>
  <c r="N83" i="31"/>
  <c r="N82" i="31"/>
  <c r="N72" i="31"/>
  <c r="N71" i="31"/>
  <c r="N61" i="31"/>
  <c r="N60" i="31"/>
  <c r="N50" i="31"/>
  <c r="N49" i="31"/>
  <c r="N39" i="31"/>
  <c r="N38" i="31"/>
  <c r="N28" i="31"/>
  <c r="N27" i="31"/>
  <c r="N16" i="31"/>
  <c r="O457" i="31"/>
  <c r="R456" i="31"/>
  <c r="O456" i="31"/>
  <c r="M456" i="31"/>
  <c r="L456" i="31"/>
  <c r="K456" i="31"/>
  <c r="J456" i="31"/>
  <c r="I456" i="31"/>
  <c r="G456" i="31"/>
  <c r="F456" i="31"/>
  <c r="E456" i="31"/>
  <c r="S455" i="31"/>
  <c r="R455" i="31"/>
  <c r="Q455" i="31"/>
  <c r="P455" i="31"/>
  <c r="O455" i="31"/>
  <c r="M455" i="31"/>
  <c r="L455" i="31"/>
  <c r="K455" i="31"/>
  <c r="J455" i="31"/>
  <c r="I455" i="31"/>
  <c r="G455" i="31"/>
  <c r="F455" i="31"/>
  <c r="E455" i="31"/>
  <c r="C455" i="31"/>
  <c r="B455" i="31"/>
  <c r="S454" i="31"/>
  <c r="R454" i="31"/>
  <c r="Q454" i="31"/>
  <c r="P454" i="31"/>
  <c r="O454" i="31"/>
  <c r="M454" i="31"/>
  <c r="L454" i="31"/>
  <c r="K454" i="31"/>
  <c r="J454" i="31"/>
  <c r="I454" i="31"/>
  <c r="G454" i="31"/>
  <c r="F454" i="31"/>
  <c r="E454" i="31"/>
  <c r="C454" i="31"/>
  <c r="B454" i="31"/>
  <c r="S453" i="31"/>
  <c r="R453" i="31"/>
  <c r="Q453" i="31"/>
  <c r="P453" i="31"/>
  <c r="O453" i="31"/>
  <c r="M453" i="31"/>
  <c r="L453" i="31"/>
  <c r="K453" i="31"/>
  <c r="J453" i="31"/>
  <c r="I453" i="31"/>
  <c r="G453" i="31"/>
  <c r="F453" i="31"/>
  <c r="E453" i="31"/>
  <c r="C453" i="31"/>
  <c r="B453" i="31"/>
  <c r="S452" i="31"/>
  <c r="R452" i="31"/>
  <c r="Q452" i="31"/>
  <c r="P452" i="31"/>
  <c r="O452" i="31"/>
  <c r="N452" i="31"/>
  <c r="M452" i="31"/>
  <c r="L452" i="31"/>
  <c r="K452" i="31"/>
  <c r="J452" i="31"/>
  <c r="I452" i="31"/>
  <c r="G452" i="31"/>
  <c r="F452" i="31"/>
  <c r="E452" i="31"/>
  <c r="D452" i="31"/>
  <c r="C452" i="31"/>
  <c r="B452" i="31"/>
  <c r="S451" i="31"/>
  <c r="R451" i="31"/>
  <c r="Q451" i="31"/>
  <c r="P451" i="31"/>
  <c r="O451" i="31"/>
  <c r="N451" i="31"/>
  <c r="M451" i="31"/>
  <c r="L451" i="31"/>
  <c r="K451" i="31"/>
  <c r="J451" i="31"/>
  <c r="I451" i="31"/>
  <c r="G451" i="31"/>
  <c r="F451" i="31"/>
  <c r="E451" i="31"/>
  <c r="D451" i="31"/>
  <c r="C451" i="31"/>
  <c r="B451" i="31"/>
  <c r="S450" i="31"/>
  <c r="R450" i="31"/>
  <c r="Q450" i="31"/>
  <c r="P450" i="31"/>
  <c r="O450" i="31"/>
  <c r="N450" i="31"/>
  <c r="M450" i="31"/>
  <c r="L450" i="31"/>
  <c r="K450" i="31"/>
  <c r="J450" i="31"/>
  <c r="I450" i="31"/>
  <c r="G450" i="31"/>
  <c r="F450" i="31"/>
  <c r="E450" i="31"/>
  <c r="D450" i="31"/>
  <c r="C450" i="31"/>
  <c r="B450" i="31"/>
  <c r="S449" i="31"/>
  <c r="R449" i="31"/>
  <c r="Q449" i="31"/>
  <c r="P449" i="31"/>
  <c r="O449" i="31"/>
  <c r="N449" i="31"/>
  <c r="M449" i="31"/>
  <c r="L449" i="31"/>
  <c r="K449" i="31"/>
  <c r="J449" i="31"/>
  <c r="I449" i="31"/>
  <c r="G449" i="31"/>
  <c r="F449" i="31"/>
  <c r="E449" i="31"/>
  <c r="D449" i="31"/>
  <c r="C449" i="31"/>
  <c r="B449" i="31"/>
  <c r="S448" i="31"/>
  <c r="R448" i="31"/>
  <c r="Q448" i="31"/>
  <c r="P448" i="31"/>
  <c r="O448" i="31"/>
  <c r="N448" i="31"/>
  <c r="M448" i="31"/>
  <c r="L448" i="31"/>
  <c r="K448" i="31"/>
  <c r="J448" i="31"/>
  <c r="I448" i="31"/>
  <c r="G448" i="31"/>
  <c r="F448" i="31"/>
  <c r="E448" i="31"/>
  <c r="D448" i="31"/>
  <c r="C448" i="31"/>
  <c r="B448" i="31"/>
  <c r="S447" i="31"/>
  <c r="R447" i="31"/>
  <c r="Q447" i="31"/>
  <c r="P447" i="31"/>
  <c r="O447" i="31"/>
  <c r="N447" i="31"/>
  <c r="M447" i="31"/>
  <c r="L447" i="31"/>
  <c r="K447" i="31"/>
  <c r="J447" i="31"/>
  <c r="I447" i="31"/>
  <c r="G447" i="31"/>
  <c r="F447" i="31"/>
  <c r="E447" i="31"/>
  <c r="D447" i="31"/>
  <c r="C447" i="31"/>
  <c r="B447" i="31"/>
  <c r="E436" i="31"/>
  <c r="D436" i="31"/>
  <c r="C436" i="31"/>
  <c r="B436" i="31"/>
  <c r="E435" i="31"/>
  <c r="D435" i="31"/>
  <c r="C435" i="31"/>
  <c r="B435" i="31"/>
  <c r="E434" i="31"/>
  <c r="D434" i="31"/>
  <c r="C434" i="31"/>
  <c r="B434" i="31"/>
  <c r="E433" i="31"/>
  <c r="D433" i="31"/>
  <c r="C433" i="31"/>
  <c r="B433" i="31"/>
  <c r="E432" i="31"/>
  <c r="D432" i="31"/>
  <c r="C432" i="31"/>
  <c r="B432" i="31"/>
  <c r="E431" i="31"/>
  <c r="D431" i="31"/>
  <c r="C431" i="31"/>
  <c r="B431" i="31"/>
  <c r="E430" i="31"/>
  <c r="D430" i="31"/>
  <c r="C430" i="31"/>
  <c r="B430" i="31"/>
  <c r="E429" i="31"/>
  <c r="D429" i="31"/>
  <c r="C429" i="31"/>
  <c r="B429" i="31"/>
  <c r="E428" i="31"/>
  <c r="D428" i="31"/>
  <c r="C428" i="31"/>
  <c r="B428" i="31"/>
  <c r="M255" i="31"/>
  <c r="M254" i="31"/>
  <c r="M253" i="31"/>
  <c r="M252" i="31"/>
  <c r="M251" i="31"/>
  <c r="M250" i="31"/>
  <c r="M247" i="31"/>
  <c r="M246" i="31"/>
  <c r="M245" i="31"/>
  <c r="M244" i="31"/>
  <c r="M243" i="31"/>
  <c r="M242" i="31"/>
  <c r="M179" i="31"/>
  <c r="M135" i="31"/>
  <c r="M102" i="31"/>
  <c r="I14" i="31"/>
  <c r="N6" i="31"/>
  <c r="N5" i="31"/>
  <c r="N35" i="31" l="1"/>
  <c r="M55" i="31"/>
  <c r="N67" i="31"/>
  <c r="N79" i="31"/>
  <c r="N112" i="31"/>
  <c r="N132" i="31"/>
  <c r="M144" i="31"/>
  <c r="N156" i="31"/>
  <c r="N176" i="31"/>
  <c r="N200" i="31"/>
  <c r="N237" i="31"/>
  <c r="N18" i="31"/>
  <c r="N292" i="31"/>
  <c r="N235" i="31"/>
  <c r="N23" i="31"/>
  <c r="M22" i="31"/>
  <c r="N34" i="31"/>
  <c r="N46" i="31"/>
  <c r="N54" i="31"/>
  <c r="M66" i="31"/>
  <c r="N78" i="31"/>
  <c r="N90" i="31"/>
  <c r="N98" i="31"/>
  <c r="M111" i="31"/>
  <c r="N123" i="31"/>
  <c r="N131" i="31"/>
  <c r="N143" i="31"/>
  <c r="M155" i="31"/>
  <c r="N167" i="31"/>
  <c r="N175" i="31"/>
  <c r="N187" i="31"/>
  <c r="M199" i="31"/>
  <c r="N228" i="31"/>
  <c r="N236" i="31"/>
  <c r="N29" i="31"/>
  <c r="N95" i="31"/>
  <c r="N140" i="31"/>
  <c r="N151" i="31"/>
  <c r="N184" i="31"/>
  <c r="N372" i="31"/>
  <c r="N365" i="31"/>
  <c r="N129" i="31"/>
  <c r="N144" i="31"/>
  <c r="N20" i="31"/>
  <c r="N24" i="31"/>
  <c r="N32" i="31"/>
  <c r="M44" i="31"/>
  <c r="N52" i="31"/>
  <c r="N56" i="31"/>
  <c r="N64" i="31"/>
  <c r="N68" i="31"/>
  <c r="N76" i="31"/>
  <c r="M88" i="31"/>
  <c r="N99" i="31"/>
  <c r="N100" i="31"/>
  <c r="N109" i="31"/>
  <c r="N121" i="31"/>
  <c r="M129" i="31"/>
  <c r="M133" i="31"/>
  <c r="N141" i="31"/>
  <c r="N145" i="31"/>
  <c r="N153" i="31"/>
  <c r="N165" i="31"/>
  <c r="M173" i="31"/>
  <c r="M177" i="31"/>
  <c r="N185" i="31"/>
  <c r="N189" i="31"/>
  <c r="N197" i="31"/>
  <c r="N226" i="31"/>
  <c r="N234" i="31"/>
  <c r="N238" i="31"/>
  <c r="M262" i="31"/>
  <c r="N270" i="31"/>
  <c r="N294" i="31"/>
  <c r="N302" i="31"/>
  <c r="M358" i="31"/>
  <c r="N366" i="31"/>
  <c r="N374" i="31"/>
  <c r="N382" i="31"/>
  <c r="N390" i="31"/>
  <c r="N398" i="31"/>
  <c r="N51" i="31"/>
  <c r="N62" i="31"/>
  <c r="N73" i="31"/>
  <c r="N269" i="31"/>
  <c r="N358" i="31"/>
  <c r="M390" i="31"/>
  <c r="M99" i="31"/>
  <c r="M188" i="31"/>
  <c r="N155" i="31"/>
  <c r="N21" i="31"/>
  <c r="M33" i="31"/>
  <c r="N41" i="31"/>
  <c r="N45" i="31"/>
  <c r="N53" i="31"/>
  <c r="N57" i="31"/>
  <c r="N65" i="31"/>
  <c r="M77" i="31"/>
  <c r="N85" i="31"/>
  <c r="N89" i="31"/>
  <c r="N97" i="31"/>
  <c r="N110" i="31"/>
  <c r="M118" i="31"/>
  <c r="M122" i="31"/>
  <c r="N130" i="31"/>
  <c r="N134" i="31"/>
  <c r="N142" i="31"/>
  <c r="N154" i="31"/>
  <c r="M162" i="31"/>
  <c r="M166" i="31"/>
  <c r="N174" i="31"/>
  <c r="N178" i="31"/>
  <c r="N186" i="31"/>
  <c r="N198" i="31"/>
  <c r="M206" i="31"/>
  <c r="N215" i="31"/>
  <c r="N223" i="31"/>
  <c r="N227" i="31"/>
  <c r="M235" i="31"/>
  <c r="M239" i="31"/>
  <c r="N263" i="31"/>
  <c r="N271" i="31"/>
  <c r="N295" i="31"/>
  <c r="M303" i="31"/>
  <c r="N359" i="31"/>
  <c r="N367" i="31"/>
  <c r="N375" i="31"/>
  <c r="M383" i="31"/>
  <c r="N391" i="31"/>
  <c r="N399" i="31"/>
  <c r="N40" i="31"/>
  <c r="N55" i="31"/>
  <c r="N66" i="31"/>
  <c r="N77" i="31"/>
  <c r="N107" i="31"/>
  <c r="N195" i="31"/>
  <c r="N225" i="31"/>
  <c r="N262" i="31"/>
  <c r="M396" i="31"/>
  <c r="N22" i="31"/>
  <c r="N188" i="31"/>
  <c r="N383" i="31"/>
  <c r="M19" i="31"/>
  <c r="M23" i="31"/>
  <c r="M30" i="31"/>
  <c r="M34" i="31"/>
  <c r="M41" i="31"/>
  <c r="M45" i="31"/>
  <c r="M52" i="31"/>
  <c r="M56" i="31"/>
  <c r="M63" i="31"/>
  <c r="M67" i="31"/>
  <c r="M74" i="31"/>
  <c r="M78" i="31"/>
  <c r="M85" i="31"/>
  <c r="M89" i="31"/>
  <c r="M96" i="31"/>
  <c r="M100" i="31"/>
  <c r="M108" i="31"/>
  <c r="M112" i="31"/>
  <c r="M119" i="31"/>
  <c r="M123" i="31"/>
  <c r="M130" i="31"/>
  <c r="M134" i="31"/>
  <c r="M141" i="31"/>
  <c r="M145" i="31"/>
  <c r="M152" i="31"/>
  <c r="M156" i="31"/>
  <c r="M163" i="31"/>
  <c r="M167" i="31"/>
  <c r="M174" i="31"/>
  <c r="M178" i="31"/>
  <c r="M185" i="31"/>
  <c r="M189" i="31"/>
  <c r="M196" i="31"/>
  <c r="M200" i="31"/>
  <c r="M207" i="31"/>
  <c r="M215" i="31"/>
  <c r="M222" i="31"/>
  <c r="M226" i="31"/>
  <c r="M236" i="31"/>
  <c r="M263" i="31"/>
  <c r="M270" i="31"/>
  <c r="M293" i="31"/>
  <c r="M300" i="31"/>
  <c r="M359" i="31"/>
  <c r="M366" i="31"/>
  <c r="M373" i="31"/>
  <c r="M380" i="31"/>
  <c r="N111" i="31"/>
  <c r="N166" i="31"/>
  <c r="N214" i="31"/>
  <c r="N303" i="31"/>
  <c r="M101" i="31"/>
  <c r="N96" i="31"/>
  <c r="M391" i="31"/>
  <c r="M397" i="31"/>
  <c r="N33" i="31"/>
  <c r="N44" i="31"/>
  <c r="N84" i="31"/>
  <c r="N122" i="31"/>
  <c r="N133" i="31"/>
  <c r="N162" i="31"/>
  <c r="N177" i="31"/>
  <c r="N199" i="31"/>
  <c r="N239" i="31"/>
  <c r="M20" i="31"/>
  <c r="M24" i="31"/>
  <c r="M31" i="31"/>
  <c r="M35" i="31"/>
  <c r="M42" i="31"/>
  <c r="M46" i="31"/>
  <c r="M53" i="31"/>
  <c r="M57" i="31"/>
  <c r="M64" i="31"/>
  <c r="M68" i="31"/>
  <c r="M75" i="31"/>
  <c r="M79" i="31"/>
  <c r="M86" i="31"/>
  <c r="M90" i="31"/>
  <c r="M97" i="31"/>
  <c r="M109" i="31"/>
  <c r="M120" i="31"/>
  <c r="M131" i="31"/>
  <c r="M142" i="31"/>
  <c r="M153" i="31"/>
  <c r="M164" i="31"/>
  <c r="M175" i="31"/>
  <c r="M186" i="31"/>
  <c r="M197" i="31"/>
  <c r="M208" i="31"/>
  <c r="M216" i="31"/>
  <c r="M223" i="31"/>
  <c r="M227" i="31"/>
  <c r="M233" i="31"/>
  <c r="M237" i="31"/>
  <c r="M260" i="31"/>
  <c r="M271" i="31"/>
  <c r="M294" i="31"/>
  <c r="M301" i="31"/>
  <c r="M356" i="31"/>
  <c r="M367" i="31"/>
  <c r="M374" i="31"/>
  <c r="M381" i="31"/>
  <c r="N88" i="31"/>
  <c r="M388" i="31"/>
  <c r="M398" i="31"/>
  <c r="M21" i="31"/>
  <c r="M32" i="31"/>
  <c r="M43" i="31"/>
  <c r="M54" i="31"/>
  <c r="M65" i="31"/>
  <c r="M76" i="31"/>
  <c r="M87" i="31"/>
  <c r="M98" i="31"/>
  <c r="M106" i="31"/>
  <c r="M110" i="31"/>
  <c r="M117" i="31"/>
  <c r="M121" i="31"/>
  <c r="M128" i="31"/>
  <c r="M132" i="31"/>
  <c r="M139" i="31"/>
  <c r="M143" i="31"/>
  <c r="M150" i="31"/>
  <c r="M154" i="31"/>
  <c r="M161" i="31"/>
  <c r="M165" i="31"/>
  <c r="M172" i="31"/>
  <c r="M176" i="31"/>
  <c r="M183" i="31"/>
  <c r="M187" i="31"/>
  <c r="M194" i="31"/>
  <c r="M198" i="31"/>
  <c r="M205" i="31"/>
  <c r="M217" i="31"/>
  <c r="M224" i="31"/>
  <c r="M228" i="31"/>
  <c r="M234" i="31"/>
  <c r="M238" i="31"/>
  <c r="M261" i="31"/>
  <c r="M268" i="31"/>
  <c r="M295" i="31"/>
  <c r="M302" i="31"/>
  <c r="M357" i="31"/>
  <c r="M364" i="31"/>
  <c r="M375" i="31"/>
  <c r="M382" i="31"/>
  <c r="N173" i="31"/>
  <c r="M389" i="31"/>
  <c r="M399" i="31"/>
  <c r="M13" i="31"/>
  <c r="N7" i="31"/>
  <c r="N8" i="31"/>
  <c r="N9" i="31"/>
  <c r="N10" i="31"/>
  <c r="N11" i="31"/>
  <c r="N12" i="31"/>
  <c r="N13" i="31"/>
  <c r="N101" i="31"/>
  <c r="M7" i="31"/>
  <c r="M8" i="31"/>
  <c r="M9" i="31"/>
  <c r="M10" i="31"/>
  <c r="M11" i="31"/>
  <c r="M12" i="31"/>
  <c r="N17" i="31"/>
  <c r="H64" i="40"/>
  <c r="D62" i="40"/>
  <c r="D61" i="40"/>
  <c r="D60" i="40"/>
  <c r="H58" i="40"/>
  <c r="F58" i="40"/>
  <c r="E58" i="40"/>
  <c r="D58" i="40"/>
  <c r="B58" i="40"/>
  <c r="H57" i="40"/>
  <c r="F57" i="40"/>
  <c r="E57" i="40"/>
  <c r="D57" i="40"/>
  <c r="B57" i="40"/>
  <c r="H56" i="40"/>
  <c r="F56" i="40"/>
  <c r="E56" i="40"/>
  <c r="D56" i="40"/>
  <c r="B56" i="40"/>
  <c r="H55" i="40"/>
  <c r="F55" i="40"/>
  <c r="E55" i="40"/>
  <c r="D55" i="40"/>
  <c r="B55" i="40"/>
  <c r="H54" i="40"/>
  <c r="F54" i="40"/>
  <c r="E54" i="40"/>
  <c r="D54" i="40"/>
  <c r="B54" i="40"/>
  <c r="H53" i="40"/>
  <c r="F53" i="40"/>
  <c r="E53" i="40"/>
  <c r="D53" i="40"/>
  <c r="B53" i="40"/>
  <c r="H52" i="40"/>
  <c r="F52" i="40"/>
  <c r="E52" i="40"/>
  <c r="D52" i="40"/>
  <c r="B52" i="40"/>
  <c r="H51" i="40"/>
  <c r="F51" i="40"/>
  <c r="E51" i="40"/>
  <c r="D51" i="40"/>
  <c r="B51" i="40"/>
  <c r="H50" i="40"/>
  <c r="F50" i="40"/>
  <c r="E50" i="40"/>
  <c r="D50" i="40"/>
  <c r="B50" i="40"/>
  <c r="H49" i="40"/>
  <c r="F49" i="40"/>
  <c r="E49" i="40"/>
  <c r="D49" i="40"/>
  <c r="B49" i="40"/>
  <c r="H48" i="40"/>
  <c r="F48" i="40"/>
  <c r="E48" i="40"/>
  <c r="D48" i="40"/>
  <c r="B48" i="40"/>
  <c r="H47" i="40"/>
  <c r="F47" i="40"/>
  <c r="E47" i="40"/>
  <c r="D47" i="40"/>
  <c r="B47" i="40"/>
  <c r="H46" i="40"/>
  <c r="F46" i="40"/>
  <c r="E46" i="40"/>
  <c r="D46" i="40"/>
  <c r="B46" i="40"/>
  <c r="H45" i="40"/>
  <c r="F45" i="40"/>
  <c r="E45" i="40"/>
  <c r="D45" i="40"/>
  <c r="B45" i="40"/>
  <c r="H44" i="40"/>
  <c r="F44" i="40"/>
  <c r="E44" i="40"/>
  <c r="D44" i="40"/>
  <c r="B44" i="40"/>
  <c r="H43" i="40"/>
  <c r="F43" i="40"/>
  <c r="E43" i="40"/>
  <c r="D43" i="40"/>
  <c r="B43" i="40"/>
  <c r="H42" i="40"/>
  <c r="F42" i="40"/>
  <c r="E42" i="40"/>
  <c r="D42" i="40"/>
  <c r="B42" i="40"/>
  <c r="H41" i="40"/>
  <c r="F41" i="40"/>
  <c r="E41" i="40"/>
  <c r="D41" i="40"/>
  <c r="B41" i="40"/>
  <c r="H40" i="40"/>
  <c r="F40" i="40"/>
  <c r="E40" i="40"/>
  <c r="D40" i="40"/>
  <c r="B40" i="40"/>
  <c r="H39" i="40"/>
  <c r="F39" i="40"/>
  <c r="E39" i="40"/>
  <c r="D39" i="40"/>
  <c r="B39" i="40"/>
  <c r="H38" i="40"/>
  <c r="F38" i="40"/>
  <c r="E38" i="40"/>
  <c r="D38" i="40"/>
  <c r="B38" i="40"/>
  <c r="H37" i="40"/>
  <c r="F37" i="40"/>
  <c r="E37" i="40"/>
  <c r="D37" i="40"/>
  <c r="B37" i="40"/>
  <c r="H36" i="40"/>
  <c r="F36" i="40"/>
  <c r="E36" i="40"/>
  <c r="D36" i="40"/>
  <c r="B36" i="40"/>
  <c r="H35" i="40"/>
  <c r="F35" i="40"/>
  <c r="E35" i="40"/>
  <c r="D35" i="40"/>
  <c r="B35" i="40"/>
  <c r="H34" i="40"/>
  <c r="F34" i="40"/>
  <c r="E34" i="40"/>
  <c r="D34" i="40"/>
  <c r="B34" i="40"/>
  <c r="H33" i="40"/>
  <c r="F33" i="40"/>
  <c r="E33" i="40"/>
  <c r="D33" i="40"/>
  <c r="B33" i="40"/>
  <c r="H32" i="40"/>
  <c r="F32" i="40"/>
  <c r="E32" i="40"/>
  <c r="D32" i="40"/>
  <c r="B32" i="40"/>
  <c r="H31" i="40"/>
  <c r="F31" i="40"/>
  <c r="E31" i="40"/>
  <c r="D31" i="40"/>
  <c r="B31" i="40"/>
  <c r="H30" i="40"/>
  <c r="F30" i="40"/>
  <c r="E30" i="40"/>
  <c r="D30" i="40"/>
  <c r="B30" i="40"/>
  <c r="H29" i="40"/>
  <c r="F29" i="40"/>
  <c r="E29" i="40"/>
  <c r="D29" i="40"/>
  <c r="B29" i="40"/>
  <c r="H28" i="40"/>
  <c r="F28" i="40"/>
  <c r="E28" i="40"/>
  <c r="D28" i="40"/>
  <c r="B28" i="40"/>
  <c r="H27" i="40"/>
  <c r="F27" i="40"/>
  <c r="E27" i="40"/>
  <c r="D27" i="40"/>
  <c r="B27" i="40"/>
  <c r="H26" i="40"/>
  <c r="F26" i="40"/>
  <c r="E26" i="40"/>
  <c r="D26" i="40"/>
  <c r="B26" i="40"/>
  <c r="H25" i="40"/>
  <c r="F25" i="40"/>
  <c r="E25" i="40"/>
  <c r="D25" i="40"/>
  <c r="B25" i="40"/>
  <c r="H24" i="40"/>
  <c r="F24" i="40"/>
  <c r="E24" i="40"/>
  <c r="D24" i="40"/>
  <c r="B24" i="40"/>
  <c r="H23" i="40"/>
  <c r="F23" i="40"/>
  <c r="E23" i="40"/>
  <c r="D23" i="40"/>
  <c r="B23" i="40"/>
  <c r="H22" i="40"/>
  <c r="F22" i="40"/>
  <c r="E22" i="40"/>
  <c r="D22" i="40"/>
  <c r="B22" i="40"/>
  <c r="H21" i="40"/>
  <c r="F21" i="40"/>
  <c r="E21" i="40"/>
  <c r="D21" i="40"/>
  <c r="B21" i="40"/>
  <c r="H20" i="40"/>
  <c r="F20" i="40"/>
  <c r="E20" i="40"/>
  <c r="D20" i="40"/>
  <c r="B20" i="40"/>
  <c r="H19" i="40"/>
  <c r="F19" i="40"/>
  <c r="E19" i="40"/>
  <c r="D19" i="40"/>
  <c r="B19" i="40"/>
  <c r="H18" i="40"/>
  <c r="F18" i="40"/>
  <c r="E18" i="40"/>
  <c r="D18" i="40"/>
  <c r="B18" i="40"/>
  <c r="H17" i="40"/>
  <c r="F17" i="40"/>
  <c r="E17" i="40"/>
  <c r="D17" i="40"/>
  <c r="B17" i="40"/>
  <c r="H16" i="40"/>
  <c r="F16" i="40"/>
  <c r="E16" i="40"/>
  <c r="D16" i="40"/>
  <c r="B16" i="40"/>
  <c r="H15" i="40"/>
  <c r="F15" i="40"/>
  <c r="E15" i="40"/>
  <c r="D15" i="40"/>
  <c r="B15" i="40"/>
  <c r="H14" i="40"/>
  <c r="F14" i="40"/>
  <c r="E14" i="40"/>
  <c r="D14" i="40"/>
  <c r="B14" i="40"/>
  <c r="H13" i="40"/>
  <c r="F13" i="40"/>
  <c r="E13" i="40"/>
  <c r="D13" i="40"/>
  <c r="B13" i="40"/>
  <c r="H12" i="40"/>
  <c r="F12" i="40"/>
  <c r="E12" i="40"/>
  <c r="D12" i="40"/>
  <c r="B12" i="40"/>
  <c r="H11" i="40"/>
  <c r="F11" i="40"/>
  <c r="E11" i="40"/>
  <c r="D11" i="40"/>
  <c r="B11" i="40"/>
  <c r="H10" i="40"/>
  <c r="F10" i="40"/>
  <c r="E10" i="40"/>
  <c r="D10" i="40"/>
  <c r="B10" i="40"/>
  <c r="H9" i="40"/>
  <c r="F9" i="40"/>
  <c r="E9" i="40"/>
  <c r="D9" i="40"/>
  <c r="B9" i="40"/>
  <c r="K6" i="40"/>
  <c r="D6" i="40"/>
  <c r="D5" i="40"/>
  <c r="D4" i="40"/>
  <c r="BK69" i="39"/>
  <c r="BJ69" i="39"/>
  <c r="BI69" i="39"/>
  <c r="J68" i="39"/>
  <c r="I68" i="39"/>
  <c r="F68" i="39"/>
  <c r="J67" i="39"/>
  <c r="I67" i="39"/>
  <c r="F67" i="39"/>
  <c r="J66" i="39"/>
  <c r="I66" i="39"/>
  <c r="F66" i="39"/>
  <c r="J65" i="39"/>
  <c r="I65" i="39"/>
  <c r="F65" i="39"/>
  <c r="J64" i="39"/>
  <c r="I64" i="39"/>
  <c r="F64" i="39"/>
  <c r="J63" i="39"/>
  <c r="I63" i="39"/>
  <c r="F63" i="39"/>
  <c r="J62" i="39"/>
  <c r="I62" i="39"/>
  <c r="F62" i="39"/>
  <c r="J61" i="39"/>
  <c r="I61" i="39"/>
  <c r="F61" i="39"/>
  <c r="J60" i="39"/>
  <c r="I60" i="39"/>
  <c r="F60" i="39"/>
  <c r="J59" i="39"/>
  <c r="I59" i="39"/>
  <c r="F59" i="39"/>
  <c r="J58" i="39"/>
  <c r="I58" i="39"/>
  <c r="F58" i="39"/>
  <c r="J57" i="39"/>
  <c r="I57" i="39"/>
  <c r="F57" i="39"/>
  <c r="J56" i="39"/>
  <c r="I56" i="39"/>
  <c r="F56" i="39"/>
  <c r="J55" i="39"/>
  <c r="I55" i="39"/>
  <c r="F55" i="39"/>
  <c r="J54" i="39"/>
  <c r="I54" i="39"/>
  <c r="F54" i="39"/>
  <c r="J53" i="39"/>
  <c r="I53" i="39"/>
  <c r="F53" i="39"/>
  <c r="J52" i="39"/>
  <c r="I52" i="39"/>
  <c r="F52" i="39"/>
  <c r="J51" i="39"/>
  <c r="I51" i="39"/>
  <c r="F51" i="39"/>
  <c r="J50" i="39"/>
  <c r="I50" i="39"/>
  <c r="F50" i="39"/>
  <c r="J49" i="39"/>
  <c r="I49" i="39"/>
  <c r="F49" i="39"/>
  <c r="J48" i="39"/>
  <c r="I48" i="39"/>
  <c r="F48" i="39"/>
  <c r="J47" i="39"/>
  <c r="I47" i="39"/>
  <c r="F47" i="39"/>
  <c r="J46" i="39"/>
  <c r="I46" i="39"/>
  <c r="F46" i="39"/>
  <c r="J45" i="39"/>
  <c r="I45" i="39"/>
  <c r="F45" i="39"/>
  <c r="J44" i="39"/>
  <c r="I44" i="39"/>
  <c r="F44" i="39"/>
  <c r="J43" i="39"/>
  <c r="I43" i="39"/>
  <c r="F43" i="39"/>
  <c r="J42" i="39"/>
  <c r="I42" i="39"/>
  <c r="F42" i="39"/>
  <c r="J41" i="39"/>
  <c r="I41" i="39"/>
  <c r="F41" i="39"/>
  <c r="J40" i="39"/>
  <c r="I40" i="39"/>
  <c r="F40" i="39"/>
  <c r="J39" i="39"/>
  <c r="I39" i="39"/>
  <c r="F39" i="39"/>
  <c r="J38" i="39"/>
  <c r="I38" i="39"/>
  <c r="F38" i="39"/>
  <c r="J37" i="39"/>
  <c r="I37" i="39"/>
  <c r="F37" i="39"/>
  <c r="J36" i="39"/>
  <c r="I36" i="39"/>
  <c r="F36" i="39"/>
  <c r="J35" i="39"/>
  <c r="I35" i="39"/>
  <c r="F35" i="39"/>
  <c r="J34" i="39"/>
  <c r="I34" i="39"/>
  <c r="F34" i="39"/>
  <c r="J33" i="39"/>
  <c r="I33" i="39"/>
  <c r="F33" i="39"/>
  <c r="J32" i="39"/>
  <c r="I32" i="39"/>
  <c r="F32" i="39"/>
  <c r="J31" i="39"/>
  <c r="I31" i="39"/>
  <c r="F31" i="39"/>
  <c r="J30" i="39"/>
  <c r="I30" i="39"/>
  <c r="F30" i="39"/>
  <c r="J29" i="39"/>
  <c r="I29" i="39"/>
  <c r="F29" i="39"/>
  <c r="J28" i="39"/>
  <c r="I28" i="39"/>
  <c r="F28" i="39"/>
  <c r="J27" i="39"/>
  <c r="I27" i="39"/>
  <c r="F27" i="39"/>
  <c r="J26" i="39"/>
  <c r="I26" i="39"/>
  <c r="F26" i="39"/>
  <c r="J25" i="39"/>
  <c r="I25" i="39"/>
  <c r="F25" i="39"/>
  <c r="J24" i="39"/>
  <c r="I24" i="39"/>
  <c r="F24" i="39"/>
  <c r="J23" i="39"/>
  <c r="I23" i="39"/>
  <c r="F23" i="39"/>
  <c r="J22" i="39"/>
  <c r="I22" i="39"/>
  <c r="F22" i="39"/>
  <c r="J21" i="39"/>
  <c r="I21" i="39"/>
  <c r="F21" i="39"/>
  <c r="J20" i="39"/>
  <c r="I20" i="39"/>
  <c r="F20" i="39"/>
  <c r="J19" i="39"/>
  <c r="H19" i="39"/>
  <c r="H20" i="39" s="1"/>
  <c r="H21" i="39" s="1"/>
  <c r="H22" i="39" s="1"/>
  <c r="H23" i="39" s="1"/>
  <c r="H24" i="39" s="1"/>
  <c r="H25" i="39" s="1"/>
  <c r="H26" i="39" s="1"/>
  <c r="H27" i="39" s="1"/>
  <c r="H28" i="39" s="1"/>
  <c r="H29" i="39" s="1"/>
  <c r="H30" i="39" s="1"/>
  <c r="H31" i="39" s="1"/>
  <c r="H32" i="39" s="1"/>
  <c r="H33" i="39" s="1"/>
  <c r="H34" i="39" s="1"/>
  <c r="H35" i="39" s="1"/>
  <c r="H36" i="39" s="1"/>
  <c r="H37" i="39" s="1"/>
  <c r="H38" i="39" s="1"/>
  <c r="H39" i="39" s="1"/>
  <c r="H40" i="39" s="1"/>
  <c r="H41" i="39" s="1"/>
  <c r="H42" i="39" s="1"/>
  <c r="H43" i="39" s="1"/>
  <c r="H44" i="39" s="1"/>
  <c r="H45" i="39" s="1"/>
  <c r="H46" i="39" s="1"/>
  <c r="H47" i="39" s="1"/>
  <c r="H48" i="39" s="1"/>
  <c r="H49" i="39" s="1"/>
  <c r="H50" i="39" s="1"/>
  <c r="H51" i="39" s="1"/>
  <c r="H52" i="39" s="1"/>
  <c r="H53" i="39" s="1"/>
  <c r="H54" i="39" s="1"/>
  <c r="H55" i="39" s="1"/>
  <c r="H56" i="39" s="1"/>
  <c r="H57" i="39" s="1"/>
  <c r="H58" i="39" s="1"/>
  <c r="H59" i="39" s="1"/>
  <c r="H60" i="39" s="1"/>
  <c r="H61" i="39" s="1"/>
  <c r="H62" i="39" s="1"/>
  <c r="H63" i="39" s="1"/>
  <c r="H64" i="39" s="1"/>
  <c r="H65" i="39" s="1"/>
  <c r="H66" i="39" s="1"/>
  <c r="H67" i="39" s="1"/>
  <c r="H68" i="39" s="1"/>
  <c r="I19" i="39"/>
  <c r="F19" i="39"/>
  <c r="A19" i="39"/>
  <c r="A20" i="39" s="1"/>
  <c r="A21" i="39" s="1"/>
  <c r="A22" i="39" s="1"/>
  <c r="A23" i="39" s="1"/>
  <c r="A24" i="39" s="1"/>
  <c r="A25" i="39" s="1"/>
  <c r="A26" i="39" s="1"/>
  <c r="A27" i="39" s="1"/>
  <c r="A28" i="39" s="1"/>
  <c r="A29" i="39" s="1"/>
  <c r="A30" i="39" s="1"/>
  <c r="A31" i="39" s="1"/>
  <c r="A32" i="39" s="1"/>
  <c r="A33" i="39" s="1"/>
  <c r="A34" i="39" s="1"/>
  <c r="A35" i="39" s="1"/>
  <c r="A36" i="39" s="1"/>
  <c r="A37" i="39" s="1"/>
  <c r="A38" i="39" s="1"/>
  <c r="A39" i="39" s="1"/>
  <c r="A40" i="39" s="1"/>
  <c r="A41" i="39" s="1"/>
  <c r="A42" i="39" s="1"/>
  <c r="A43" i="39" s="1"/>
  <c r="A44" i="39" s="1"/>
  <c r="A45" i="39" s="1"/>
  <c r="A46" i="39" s="1"/>
  <c r="A47" i="39" s="1"/>
  <c r="A48" i="39" s="1"/>
  <c r="A49" i="39" s="1"/>
  <c r="A50" i="39" s="1"/>
  <c r="A51" i="39" s="1"/>
  <c r="A52" i="39" s="1"/>
  <c r="A53" i="39" s="1"/>
  <c r="A54" i="39" s="1"/>
  <c r="A55" i="39" s="1"/>
  <c r="A56" i="39" s="1"/>
  <c r="A57" i="39" s="1"/>
  <c r="A58" i="39" s="1"/>
  <c r="A59" i="39" s="1"/>
  <c r="A60" i="39" s="1"/>
  <c r="A61" i="39" s="1"/>
  <c r="A62" i="39" s="1"/>
  <c r="A63" i="39" s="1"/>
  <c r="A64" i="39" s="1"/>
  <c r="A65" i="39" s="1"/>
  <c r="A66" i="39" s="1"/>
  <c r="A67" i="39" s="1"/>
  <c r="A68" i="39" s="1"/>
  <c r="G5" i="39"/>
  <c r="E5" i="39"/>
  <c r="J71" i="39" l="1"/>
  <c r="J70" i="39"/>
  <c r="J69" i="39"/>
  <c r="A42" i="38"/>
  <c r="A44" i="38" s="1"/>
  <c r="A46" i="38" s="1"/>
  <c r="A48" i="38" s="1"/>
  <c r="A50" i="38" s="1"/>
  <c r="A52" i="38" s="1"/>
  <c r="A54" i="38" s="1"/>
  <c r="A56" i="38" s="1"/>
  <c r="A58" i="38" s="1"/>
  <c r="A60" i="38" s="1"/>
  <c r="A62" i="38" s="1"/>
  <c r="A64" i="38" s="1"/>
  <c r="A66" i="38" s="1"/>
  <c r="A68" i="38" s="1"/>
  <c r="A70" i="38" s="1"/>
  <c r="A32" i="38"/>
  <c r="A21" i="38"/>
  <c r="A22" i="38" s="1"/>
  <c r="A23" i="38" s="1"/>
  <c r="B17" i="38"/>
  <c r="C17" i="38" s="1"/>
  <c r="D17" i="38" s="1"/>
  <c r="E17" i="38" s="1"/>
  <c r="F17" i="38" s="1"/>
  <c r="G17" i="38" s="1"/>
  <c r="H17" i="38" s="1"/>
  <c r="I17" i="38" s="1"/>
  <c r="J17" i="38" s="1"/>
  <c r="K17" i="38" s="1"/>
  <c r="L17" i="38" s="1"/>
  <c r="M17" i="38" s="1"/>
  <c r="N17" i="38" s="1"/>
  <c r="O17" i="38" s="1"/>
  <c r="P17" i="38" s="1"/>
  <c r="Q17" i="38" s="1"/>
  <c r="R17" i="38" s="1"/>
  <c r="S17" i="38" s="1"/>
  <c r="T17" i="38" s="1"/>
  <c r="U17" i="38" s="1"/>
  <c r="V17" i="38" s="1"/>
  <c r="B10" i="19" l="1"/>
  <c r="B11" i="19"/>
  <c r="B12" i="19"/>
  <c r="B13" i="19"/>
  <c r="B14" i="19"/>
  <c r="B15" i="19"/>
  <c r="B16" i="19"/>
  <c r="B17" i="19"/>
  <c r="B18" i="19"/>
  <c r="B19" i="19"/>
  <c r="B20" i="19"/>
  <c r="B21" i="19"/>
  <c r="B22" i="19"/>
  <c r="B23" i="19"/>
  <c r="B24" i="19"/>
  <c r="B25" i="19"/>
  <c r="B26" i="19"/>
  <c r="B27" i="19"/>
  <c r="B28" i="19"/>
  <c r="B29" i="19"/>
  <c r="B30" i="19"/>
  <c r="B31" i="19"/>
  <c r="B32" i="19"/>
  <c r="B33" i="19"/>
  <c r="B34" i="19"/>
  <c r="B35" i="19"/>
  <c r="B36" i="19"/>
  <c r="B37" i="19"/>
  <c r="B38" i="19"/>
  <c r="B39" i="19"/>
  <c r="B40" i="19"/>
  <c r="B41" i="19"/>
  <c r="B42" i="19"/>
  <c r="B43" i="19"/>
  <c r="B44" i="19"/>
  <c r="B45" i="19"/>
  <c r="B46" i="19"/>
  <c r="B47" i="19"/>
  <c r="B48" i="19"/>
  <c r="B49" i="19"/>
  <c r="B50" i="19"/>
  <c r="B51" i="19"/>
  <c r="B52" i="19"/>
  <c r="B53" i="19"/>
  <c r="B54" i="19"/>
  <c r="B55" i="19"/>
  <c r="B56" i="19"/>
  <c r="B57" i="19"/>
  <c r="B58" i="19"/>
  <c r="D57" i="19"/>
  <c r="D58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30" i="19"/>
  <c r="D31" i="19"/>
  <c r="D32" i="19"/>
  <c r="D33" i="19"/>
  <c r="D34" i="19"/>
  <c r="D35" i="19"/>
  <c r="D36" i="19"/>
  <c r="D37" i="19"/>
  <c r="D38" i="19"/>
  <c r="D39" i="19"/>
  <c r="D40" i="19"/>
  <c r="D41" i="19"/>
  <c r="D42" i="19"/>
  <c r="D43" i="19"/>
  <c r="D44" i="19"/>
  <c r="D45" i="19"/>
  <c r="D46" i="19"/>
  <c r="D47" i="19"/>
  <c r="D48" i="19"/>
  <c r="D49" i="19"/>
  <c r="D50" i="19"/>
  <c r="D51" i="19"/>
  <c r="D52" i="19"/>
  <c r="D53" i="19"/>
  <c r="D54" i="19"/>
  <c r="D55" i="19"/>
  <c r="D56" i="19"/>
  <c r="D9" i="19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9" i="6"/>
  <c r="D10" i="35"/>
  <c r="D11" i="35"/>
  <c r="D12" i="35"/>
  <c r="D13" i="35"/>
  <c r="D14" i="35"/>
  <c r="D15" i="35"/>
  <c r="D16" i="35"/>
  <c r="D17" i="35"/>
  <c r="D18" i="35"/>
  <c r="D19" i="35"/>
  <c r="D20" i="35"/>
  <c r="D21" i="35"/>
  <c r="D22" i="35"/>
  <c r="D23" i="35"/>
  <c r="D24" i="35"/>
  <c r="D25" i="35"/>
  <c r="D26" i="35"/>
  <c r="D27" i="35"/>
  <c r="D28" i="35"/>
  <c r="D29" i="35"/>
  <c r="D30" i="35"/>
  <c r="D31" i="35"/>
  <c r="D32" i="35"/>
  <c r="D33" i="35"/>
  <c r="D34" i="35"/>
  <c r="D35" i="35"/>
  <c r="D36" i="35"/>
  <c r="D37" i="35"/>
  <c r="D38" i="35"/>
  <c r="D39" i="35"/>
  <c r="D40" i="35"/>
  <c r="D41" i="35"/>
  <c r="D42" i="35"/>
  <c r="D43" i="35"/>
  <c r="D44" i="35"/>
  <c r="D45" i="35"/>
  <c r="D46" i="35"/>
  <c r="D47" i="35"/>
  <c r="D48" i="35"/>
  <c r="D49" i="35"/>
  <c r="D50" i="35"/>
  <c r="D51" i="35"/>
  <c r="D52" i="35"/>
  <c r="D53" i="35"/>
  <c r="D54" i="35"/>
  <c r="D55" i="35"/>
  <c r="D56" i="35"/>
  <c r="D57" i="35"/>
  <c r="D58" i="35"/>
  <c r="D9" i="35"/>
  <c r="B10" i="35"/>
  <c r="B11" i="35"/>
  <c r="B12" i="35"/>
  <c r="B13" i="35"/>
  <c r="B14" i="35"/>
  <c r="B15" i="35"/>
  <c r="B16" i="35"/>
  <c r="B17" i="35"/>
  <c r="B18" i="35"/>
  <c r="B19" i="35"/>
  <c r="B20" i="35"/>
  <c r="B21" i="35"/>
  <c r="B22" i="35"/>
  <c r="B23" i="35"/>
  <c r="B24" i="35"/>
  <c r="B25" i="35"/>
  <c r="B26" i="35"/>
  <c r="B27" i="35"/>
  <c r="B28" i="35"/>
  <c r="B29" i="35"/>
  <c r="B30" i="35"/>
  <c r="B31" i="35"/>
  <c r="B32" i="35"/>
  <c r="B33" i="35"/>
  <c r="B34" i="35"/>
  <c r="B35" i="35"/>
  <c r="B36" i="35"/>
  <c r="B37" i="35"/>
  <c r="B38" i="35"/>
  <c r="B39" i="35"/>
  <c r="B40" i="35"/>
  <c r="B41" i="35"/>
  <c r="B42" i="35"/>
  <c r="B43" i="35"/>
  <c r="B44" i="35"/>
  <c r="B45" i="35"/>
  <c r="B46" i="35"/>
  <c r="B47" i="35"/>
  <c r="B48" i="35"/>
  <c r="B49" i="35"/>
  <c r="B50" i="35"/>
  <c r="B51" i="35"/>
  <c r="B52" i="35"/>
  <c r="B53" i="35"/>
  <c r="B54" i="35"/>
  <c r="B55" i="35"/>
  <c r="B56" i="35"/>
  <c r="B57" i="35"/>
  <c r="B58" i="35"/>
  <c r="E10" i="19"/>
  <c r="E11" i="19"/>
  <c r="E12" i="19"/>
  <c r="E13" i="19"/>
  <c r="E14" i="19"/>
  <c r="E15" i="19"/>
  <c r="E16" i="19"/>
  <c r="E17" i="19"/>
  <c r="E18" i="19"/>
  <c r="E19" i="19"/>
  <c r="E20" i="19"/>
  <c r="E21" i="19"/>
  <c r="E22" i="19"/>
  <c r="E23" i="19"/>
  <c r="E24" i="19"/>
  <c r="E25" i="19"/>
  <c r="E26" i="19"/>
  <c r="E27" i="19"/>
  <c r="E28" i="19"/>
  <c r="E29" i="19"/>
  <c r="E30" i="19"/>
  <c r="E31" i="19"/>
  <c r="E32" i="19"/>
  <c r="E33" i="19"/>
  <c r="E34" i="19"/>
  <c r="E35" i="19"/>
  <c r="E36" i="19"/>
  <c r="E37" i="19"/>
  <c r="E38" i="19"/>
  <c r="E39" i="19"/>
  <c r="E40" i="19"/>
  <c r="E41" i="19"/>
  <c r="E42" i="19"/>
  <c r="E43" i="19"/>
  <c r="E44" i="19"/>
  <c r="E45" i="19"/>
  <c r="E46" i="19"/>
  <c r="E47" i="19"/>
  <c r="E48" i="19"/>
  <c r="E49" i="19"/>
  <c r="E50" i="19"/>
  <c r="E51" i="19"/>
  <c r="E52" i="19"/>
  <c r="E53" i="19"/>
  <c r="E54" i="19"/>
  <c r="E55" i="19"/>
  <c r="E56" i="19"/>
  <c r="E57" i="19"/>
  <c r="E58" i="19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A19" i="17" l="1"/>
  <c r="A20" i="17" s="1"/>
  <c r="A21" i="17" s="1"/>
  <c r="A22" i="17" s="1"/>
  <c r="A23" i="17" s="1"/>
  <c r="A24" i="17" s="1"/>
  <c r="A26" i="17" s="1"/>
  <c r="A28" i="17" s="1"/>
  <c r="A30" i="17" s="1"/>
  <c r="A32" i="17" s="1"/>
  <c r="A34" i="17" s="1"/>
  <c r="A36" i="17" s="1"/>
  <c r="A38" i="17" s="1"/>
  <c r="A40" i="17" s="1"/>
  <c r="A42" i="17" s="1"/>
  <c r="A44" i="17" s="1"/>
  <c r="A46" i="17" s="1"/>
  <c r="A48" i="17" s="1"/>
  <c r="A50" i="17" s="1"/>
  <c r="A52" i="17" s="1"/>
  <c r="A54" i="17" s="1"/>
  <c r="A56" i="17" s="1"/>
  <c r="A58" i="17" s="1"/>
  <c r="A60" i="17" s="1"/>
  <c r="A62" i="17" s="1"/>
  <c r="A64" i="17" s="1"/>
  <c r="A66" i="17" s="1"/>
  <c r="A68" i="17" s="1"/>
  <c r="A70" i="17" s="1"/>
  <c r="B17" i="17"/>
  <c r="C17" i="17" s="1"/>
  <c r="D17" i="17" s="1"/>
  <c r="E17" i="17" s="1"/>
  <c r="F17" i="17" s="1"/>
  <c r="G17" i="17" s="1"/>
  <c r="H17" i="17" s="1"/>
  <c r="I17" i="17" s="1"/>
  <c r="J17" i="17" s="1"/>
  <c r="K17" i="17" s="1"/>
  <c r="L17" i="17" s="1"/>
  <c r="M17" i="17" s="1"/>
  <c r="N17" i="17" s="1"/>
  <c r="O17" i="17" s="1"/>
  <c r="P17" i="17" s="1"/>
  <c r="Q17" i="17" s="1"/>
  <c r="R17" i="17" s="1"/>
  <c r="S17" i="17" s="1"/>
  <c r="T17" i="17" s="1"/>
  <c r="U17" i="17" s="1"/>
  <c r="V17" i="17" s="1"/>
  <c r="I71" i="10"/>
  <c r="I72" i="10"/>
  <c r="I73" i="10"/>
  <c r="I74" i="10"/>
  <c r="I77" i="10"/>
  <c r="I78" i="10"/>
  <c r="I79" i="10"/>
  <c r="I80" i="10"/>
  <c r="I98" i="10"/>
  <c r="H98" i="10"/>
  <c r="I97" i="10"/>
  <c r="H97" i="10"/>
  <c r="I96" i="10"/>
  <c r="H96" i="10"/>
  <c r="I95" i="10"/>
  <c r="H95" i="10"/>
  <c r="I92" i="10"/>
  <c r="H92" i="10"/>
  <c r="I91" i="10"/>
  <c r="H91" i="10"/>
  <c r="I90" i="10"/>
  <c r="H90" i="10"/>
  <c r="I89" i="10"/>
  <c r="H89" i="10"/>
  <c r="B89" i="22" l="1"/>
  <c r="J89" i="22" s="1"/>
  <c r="B90" i="22"/>
  <c r="J90" i="22" s="1"/>
  <c r="B91" i="22"/>
  <c r="J91" i="22" s="1"/>
  <c r="B92" i="22"/>
  <c r="J92" i="22" s="1"/>
  <c r="B93" i="22"/>
  <c r="J93" i="22" s="1"/>
  <c r="B94" i="22"/>
  <c r="J94" i="22" s="1"/>
  <c r="B95" i="22"/>
  <c r="J95" i="22" s="1"/>
  <c r="B96" i="22"/>
  <c r="J96" i="22" s="1"/>
  <c r="B97" i="22"/>
  <c r="J97" i="22" s="1"/>
  <c r="B98" i="22"/>
  <c r="J98" i="22" s="1"/>
  <c r="B99" i="22"/>
  <c r="J99" i="22" s="1"/>
  <c r="B100" i="22"/>
  <c r="J100" i="22" s="1"/>
  <c r="B101" i="22"/>
  <c r="J101" i="22" s="1"/>
  <c r="B102" i="22"/>
  <c r="J102" i="22" s="1"/>
  <c r="B103" i="22"/>
  <c r="J103" i="22" s="1"/>
  <c r="A78" i="22"/>
  <c r="A79" i="22"/>
  <c r="A80" i="22"/>
  <c r="A81" i="22"/>
  <c r="A82" i="22"/>
  <c r="A83" i="22"/>
  <c r="A84" i="22"/>
  <c r="A85" i="22"/>
  <c r="A86" i="22"/>
  <c r="A87" i="22"/>
  <c r="A88" i="22"/>
  <c r="A89" i="22"/>
  <c r="A90" i="22"/>
  <c r="A91" i="22"/>
  <c r="A92" i="22"/>
  <c r="A93" i="22"/>
  <c r="A94" i="22"/>
  <c r="A95" i="22"/>
  <c r="A96" i="22"/>
  <c r="A97" i="22"/>
  <c r="A98" i="22"/>
  <c r="A99" i="22"/>
  <c r="A100" i="22"/>
  <c r="A101" i="22"/>
  <c r="A102" i="22"/>
  <c r="A103" i="22"/>
  <c r="A77" i="22"/>
  <c r="B78" i="22"/>
  <c r="B79" i="22"/>
  <c r="B80" i="22"/>
  <c r="B81" i="22"/>
  <c r="B82" i="22"/>
  <c r="B83" i="22"/>
  <c r="B84" i="22"/>
  <c r="B85" i="22"/>
  <c r="B86" i="22"/>
  <c r="B87" i="22"/>
  <c r="B88" i="22"/>
  <c r="B77" i="22"/>
  <c r="K77" i="22" s="1"/>
  <c r="K320" i="22"/>
  <c r="K317" i="22"/>
  <c r="J118" i="36"/>
  <c r="A119" i="36"/>
  <c r="A118" i="36"/>
  <c r="L84" i="36"/>
  <c r="L85" i="36"/>
  <c r="L86" i="36"/>
  <c r="L87" i="36"/>
  <c r="L88" i="36"/>
  <c r="L89" i="36"/>
  <c r="L90" i="36"/>
  <c r="L91" i="36"/>
  <c r="L92" i="36"/>
  <c r="L93" i="36"/>
  <c r="L94" i="36"/>
  <c r="L95" i="36"/>
  <c r="L96" i="36"/>
  <c r="L97" i="36"/>
  <c r="L98" i="36"/>
  <c r="L99" i="36"/>
  <c r="L100" i="36"/>
  <c r="L101" i="36"/>
  <c r="L102" i="36"/>
  <c r="L103" i="36"/>
  <c r="L104" i="36"/>
  <c r="L105" i="36"/>
  <c r="L106" i="36"/>
  <c r="L107" i="36"/>
  <c r="L108" i="36"/>
  <c r="L109" i="36"/>
  <c r="L110" i="36"/>
  <c r="L111" i="36"/>
  <c r="L112" i="36"/>
  <c r="L113" i="36"/>
  <c r="L114" i="36"/>
  <c r="L115" i="36"/>
  <c r="L116" i="36"/>
  <c r="L117" i="36"/>
  <c r="L118" i="36"/>
  <c r="L119" i="36"/>
  <c r="J84" i="36"/>
  <c r="J85" i="36"/>
  <c r="J86" i="36"/>
  <c r="J87" i="36"/>
  <c r="J88" i="36"/>
  <c r="J89" i="36"/>
  <c r="J90" i="36"/>
  <c r="J91" i="36"/>
  <c r="J92" i="36"/>
  <c r="J93" i="36"/>
  <c r="J94" i="36"/>
  <c r="J95" i="36"/>
  <c r="J96" i="36"/>
  <c r="J97" i="36"/>
  <c r="J98" i="36"/>
  <c r="J99" i="36"/>
  <c r="J100" i="36"/>
  <c r="J101" i="36"/>
  <c r="J102" i="36"/>
  <c r="J103" i="36"/>
  <c r="J104" i="36"/>
  <c r="J105" i="36"/>
  <c r="J106" i="36"/>
  <c r="J107" i="36"/>
  <c r="J108" i="36"/>
  <c r="J109" i="36"/>
  <c r="J110" i="36"/>
  <c r="J111" i="36"/>
  <c r="J112" i="36"/>
  <c r="J113" i="36"/>
  <c r="J114" i="36"/>
  <c r="J115" i="36"/>
  <c r="J116" i="36"/>
  <c r="J117" i="36"/>
  <c r="J119" i="36"/>
  <c r="A84" i="36"/>
  <c r="A85" i="36"/>
  <c r="A86" i="36"/>
  <c r="A87" i="36"/>
  <c r="A88" i="36"/>
  <c r="A89" i="36"/>
  <c r="A90" i="36"/>
  <c r="A91" i="36"/>
  <c r="A92" i="36"/>
  <c r="A93" i="36"/>
  <c r="A94" i="36"/>
  <c r="A95" i="36"/>
  <c r="A96" i="36"/>
  <c r="A97" i="36"/>
  <c r="A98" i="36"/>
  <c r="A99" i="36"/>
  <c r="A100" i="36"/>
  <c r="A101" i="36"/>
  <c r="A102" i="36"/>
  <c r="A103" i="36"/>
  <c r="A104" i="36"/>
  <c r="A105" i="36"/>
  <c r="A106" i="36"/>
  <c r="A107" i="36"/>
  <c r="A108" i="36"/>
  <c r="A109" i="36"/>
  <c r="A110" i="36"/>
  <c r="A111" i="36"/>
  <c r="A112" i="36"/>
  <c r="A113" i="36"/>
  <c r="A114" i="36"/>
  <c r="A115" i="36"/>
  <c r="A116" i="36"/>
  <c r="A117" i="36"/>
  <c r="B84" i="36"/>
  <c r="B85" i="36"/>
  <c r="B86" i="36"/>
  <c r="B87" i="36"/>
  <c r="B88" i="36"/>
  <c r="B89" i="36"/>
  <c r="B90" i="36"/>
  <c r="B91" i="36"/>
  <c r="B92" i="36"/>
  <c r="B93" i="36"/>
  <c r="B94" i="36"/>
  <c r="B95" i="36"/>
  <c r="B96" i="36"/>
  <c r="B97" i="36"/>
  <c r="B98" i="36"/>
  <c r="B99" i="36"/>
  <c r="B100" i="36"/>
  <c r="B101" i="36"/>
  <c r="B102" i="36"/>
  <c r="B103" i="36"/>
  <c r="B104" i="36"/>
  <c r="B105" i="36"/>
  <c r="B106" i="36"/>
  <c r="B107" i="36"/>
  <c r="B108" i="36"/>
  <c r="B109" i="36"/>
  <c r="B110" i="36"/>
  <c r="B111" i="36"/>
  <c r="B112" i="36"/>
  <c r="B113" i="36"/>
  <c r="B114" i="36"/>
  <c r="B115" i="36"/>
  <c r="B116" i="36"/>
  <c r="B117" i="36"/>
  <c r="B118" i="36"/>
  <c r="B119" i="36"/>
  <c r="E19" i="36"/>
  <c r="B208" i="22"/>
  <c r="B209" i="22"/>
  <c r="B210" i="22"/>
  <c r="B211" i="22"/>
  <c r="B212" i="22"/>
  <c r="B213" i="22"/>
  <c r="B214" i="22"/>
  <c r="B215" i="22"/>
  <c r="B216" i="22"/>
  <c r="B217" i="22"/>
  <c r="B218" i="22"/>
  <c r="B219" i="22"/>
  <c r="B220" i="22"/>
  <c r="B221" i="22"/>
  <c r="B222" i="22"/>
  <c r="B223" i="22"/>
  <c r="B224" i="22"/>
  <c r="B225" i="22"/>
  <c r="B226" i="22"/>
  <c r="B227" i="22"/>
  <c r="B228" i="22"/>
  <c r="B229" i="22"/>
  <c r="B230" i="22"/>
  <c r="B205" i="22"/>
  <c r="B206" i="22"/>
  <c r="B207" i="22"/>
  <c r="B204" i="22"/>
  <c r="H470" i="34"/>
  <c r="H471" i="34"/>
  <c r="H472" i="34"/>
  <c r="H473" i="34"/>
  <c r="H474" i="34"/>
  <c r="H475" i="34"/>
  <c r="H476" i="34"/>
  <c r="H477" i="34"/>
  <c r="H478" i="34"/>
  <c r="H479" i="34"/>
  <c r="H480" i="34"/>
  <c r="H481" i="34"/>
  <c r="H482" i="34"/>
  <c r="H483" i="34"/>
  <c r="H484" i="34"/>
  <c r="H485" i="34"/>
  <c r="H486" i="34"/>
  <c r="H487" i="34"/>
  <c r="H488" i="34"/>
  <c r="H489" i="34"/>
  <c r="H490" i="34"/>
  <c r="H491" i="34"/>
  <c r="H492" i="34"/>
  <c r="H493" i="34"/>
  <c r="H494" i="34"/>
  <c r="H495" i="34"/>
  <c r="H496" i="34"/>
  <c r="H497" i="34"/>
  <c r="H498" i="34"/>
  <c r="H499" i="34"/>
  <c r="H500" i="34"/>
  <c r="H501" i="34"/>
  <c r="H502" i="34"/>
  <c r="H503" i="34"/>
  <c r="H504" i="34"/>
  <c r="H505" i="34"/>
  <c r="H506" i="34"/>
  <c r="H507" i="34"/>
  <c r="H508" i="34"/>
  <c r="H509" i="34"/>
  <c r="H510" i="34"/>
  <c r="H511" i="34"/>
  <c r="H512" i="34"/>
  <c r="H513" i="34"/>
  <c r="H514" i="34"/>
  <c r="H515" i="34"/>
  <c r="H516" i="34"/>
  <c r="H517" i="34"/>
  <c r="H518" i="34"/>
  <c r="H519" i="34"/>
  <c r="H520" i="34"/>
  <c r="H521" i="34"/>
  <c r="H522" i="34"/>
  <c r="H523" i="34"/>
  <c r="H524" i="34"/>
  <c r="H525" i="34"/>
  <c r="H526" i="34"/>
  <c r="H527" i="34"/>
  <c r="H528" i="34"/>
  <c r="H529" i="34"/>
  <c r="H530" i="34"/>
  <c r="H531" i="34"/>
  <c r="H532" i="34"/>
  <c r="H533" i="34"/>
  <c r="H534" i="34"/>
  <c r="H535" i="34"/>
  <c r="H536" i="34"/>
  <c r="H537" i="34"/>
  <c r="H538" i="34"/>
  <c r="H539" i="34"/>
  <c r="H540" i="34"/>
  <c r="H541" i="34"/>
  <c r="H542" i="34"/>
  <c r="H543" i="34"/>
  <c r="H544" i="34"/>
  <c r="H545" i="34"/>
  <c r="H546" i="34"/>
  <c r="H547" i="34"/>
  <c r="H548" i="34"/>
  <c r="H549" i="34"/>
  <c r="H550" i="34"/>
  <c r="H551" i="34"/>
  <c r="H552" i="34"/>
  <c r="H553" i="34"/>
  <c r="H554" i="34"/>
  <c r="H555" i="34"/>
  <c r="H556" i="34"/>
  <c r="H557" i="34"/>
  <c r="H558" i="34"/>
  <c r="H559" i="34"/>
  <c r="H560" i="34"/>
  <c r="H561" i="34"/>
  <c r="H562" i="34"/>
  <c r="H563" i="34"/>
  <c r="H564" i="34"/>
  <c r="H565" i="34"/>
  <c r="H566" i="34"/>
  <c r="H567" i="34"/>
  <c r="H568" i="34"/>
  <c r="H569" i="34"/>
  <c r="H570" i="34"/>
  <c r="H571" i="34"/>
  <c r="H572" i="34"/>
  <c r="H573" i="34"/>
  <c r="H574" i="34"/>
  <c r="H575" i="34"/>
  <c r="H576" i="34"/>
  <c r="H577" i="34"/>
  <c r="H578" i="34"/>
  <c r="H579" i="34"/>
  <c r="H580" i="34"/>
  <c r="H581" i="34"/>
  <c r="H582" i="34"/>
  <c r="H583" i="34"/>
  <c r="H584" i="34"/>
  <c r="H585" i="34"/>
  <c r="H586" i="34"/>
  <c r="H587" i="34"/>
  <c r="H588" i="34"/>
  <c r="H589" i="34"/>
  <c r="H590" i="34"/>
  <c r="H591" i="34"/>
  <c r="H592" i="34"/>
  <c r="H593" i="34"/>
  <c r="H594" i="34"/>
  <c r="H595" i="34"/>
  <c r="H596" i="34"/>
  <c r="H597" i="34"/>
  <c r="H598" i="34"/>
  <c r="H599" i="34"/>
  <c r="H600" i="34"/>
  <c r="H601" i="34"/>
  <c r="H602" i="34"/>
  <c r="H603" i="34"/>
  <c r="H604" i="34"/>
  <c r="H605" i="34"/>
  <c r="H606" i="34"/>
  <c r="H607" i="34"/>
  <c r="H608" i="34"/>
  <c r="H609" i="34"/>
  <c r="H610" i="34"/>
  <c r="H611" i="34"/>
  <c r="H612" i="34"/>
  <c r="H613" i="34"/>
  <c r="H614" i="34"/>
  <c r="H615" i="34"/>
  <c r="H616" i="34"/>
  <c r="H617" i="34"/>
  <c r="H618" i="34"/>
  <c r="H619" i="34"/>
  <c r="H620" i="34"/>
  <c r="H621" i="34"/>
  <c r="H622" i="34"/>
  <c r="H623" i="34"/>
  <c r="H624" i="34"/>
  <c r="H625" i="34"/>
  <c r="H626" i="34"/>
  <c r="H627" i="34"/>
  <c r="H628" i="34"/>
  <c r="H629" i="34"/>
  <c r="H630" i="34"/>
  <c r="H631" i="34"/>
  <c r="H632" i="34"/>
  <c r="H633" i="34"/>
  <c r="H634" i="34"/>
  <c r="H635" i="34"/>
  <c r="H636" i="34"/>
  <c r="H637" i="34"/>
  <c r="H638" i="34"/>
  <c r="H639" i="34"/>
  <c r="H640" i="34"/>
  <c r="H641" i="34"/>
  <c r="H642" i="34"/>
  <c r="H643" i="34"/>
  <c r="H644" i="34"/>
  <c r="H645" i="34"/>
  <c r="H646" i="34"/>
  <c r="H647" i="34"/>
  <c r="H648" i="34"/>
  <c r="H649" i="34"/>
  <c r="H650" i="34"/>
  <c r="H651" i="34"/>
  <c r="H652" i="34"/>
  <c r="H653" i="34"/>
  <c r="H654" i="34"/>
  <c r="H655" i="34"/>
  <c r="H656" i="34"/>
  <c r="H657" i="34"/>
  <c r="H658" i="34"/>
  <c r="H659" i="34"/>
  <c r="H660" i="34"/>
  <c r="H661" i="34"/>
  <c r="H662" i="34"/>
  <c r="H663" i="34"/>
  <c r="H664" i="34"/>
  <c r="H665" i="34"/>
  <c r="H666" i="34"/>
  <c r="H667" i="34"/>
  <c r="H668" i="34"/>
  <c r="H669" i="34"/>
  <c r="H670" i="34"/>
  <c r="H671" i="34"/>
  <c r="H672" i="34"/>
  <c r="H673" i="34"/>
  <c r="H674" i="34"/>
  <c r="H675" i="34"/>
  <c r="H676" i="34"/>
  <c r="H677" i="34"/>
  <c r="H678" i="34"/>
  <c r="H679" i="34"/>
  <c r="H680" i="34"/>
  <c r="H681" i="34"/>
  <c r="H682" i="34"/>
  <c r="H683" i="34"/>
  <c r="H684" i="34"/>
  <c r="H685" i="34"/>
  <c r="H686" i="34"/>
  <c r="H687" i="34"/>
  <c r="H688" i="34"/>
  <c r="H689" i="34"/>
  <c r="H690" i="34"/>
  <c r="H691" i="34"/>
  <c r="H692" i="34"/>
  <c r="H693" i="34"/>
  <c r="H694" i="34"/>
  <c r="H695" i="34"/>
  <c r="H696" i="34"/>
  <c r="H697" i="34"/>
  <c r="H698" i="34"/>
  <c r="H699" i="34"/>
  <c r="H700" i="34"/>
  <c r="H701" i="34"/>
  <c r="H702" i="34"/>
  <c r="H703" i="34"/>
  <c r="H704" i="34"/>
  <c r="H705" i="34"/>
  <c r="H706" i="34"/>
  <c r="H707" i="34"/>
  <c r="H708" i="34"/>
  <c r="H709" i="34"/>
  <c r="H710" i="34"/>
  <c r="H711" i="34"/>
  <c r="H712" i="34"/>
  <c r="H713" i="34"/>
  <c r="H714" i="34"/>
  <c r="H715" i="34"/>
  <c r="H716" i="34"/>
  <c r="H717" i="34"/>
  <c r="H718" i="34"/>
  <c r="H719" i="34"/>
  <c r="H720" i="34"/>
  <c r="H721" i="34"/>
  <c r="H722" i="34"/>
  <c r="H723" i="34"/>
  <c r="H724" i="34"/>
  <c r="H725" i="34"/>
  <c r="H726" i="34"/>
  <c r="H727" i="34"/>
  <c r="H728" i="34"/>
  <c r="H729" i="34"/>
  <c r="H730" i="34"/>
  <c r="H731" i="34"/>
  <c r="H732" i="34"/>
  <c r="H733" i="34"/>
  <c r="H734" i="34"/>
  <c r="H735" i="34"/>
  <c r="H736" i="34"/>
  <c r="H737" i="34"/>
  <c r="H738" i="34"/>
  <c r="H739" i="34"/>
  <c r="H740" i="34"/>
  <c r="H741" i="34"/>
  <c r="H742" i="34"/>
  <c r="H743" i="34"/>
  <c r="H744" i="34"/>
  <c r="H745" i="34"/>
  <c r="H746" i="34"/>
  <c r="H747" i="34"/>
  <c r="H748" i="34"/>
  <c r="H749" i="34"/>
  <c r="H750" i="34"/>
  <c r="H751" i="34"/>
  <c r="H752" i="34"/>
  <c r="H753" i="34"/>
  <c r="H754" i="34"/>
  <c r="H755" i="34"/>
  <c r="H756" i="34"/>
  <c r="H757" i="34"/>
  <c r="H758" i="34"/>
  <c r="H759" i="34"/>
  <c r="H760" i="34"/>
  <c r="H761" i="34"/>
  <c r="H762" i="34"/>
  <c r="H763" i="34"/>
  <c r="H764" i="34"/>
  <c r="H765" i="34"/>
  <c r="H766" i="34"/>
  <c r="H767" i="34"/>
  <c r="H768" i="34"/>
  <c r="H769" i="34"/>
  <c r="H770" i="34"/>
  <c r="H771" i="34"/>
  <c r="H772" i="34"/>
  <c r="H773" i="34"/>
  <c r="H774" i="34"/>
  <c r="H775" i="34"/>
  <c r="H776" i="34"/>
  <c r="H777" i="34"/>
  <c r="H778" i="34"/>
  <c r="H779" i="34"/>
  <c r="H780" i="34"/>
  <c r="H781" i="34"/>
  <c r="H782" i="34"/>
  <c r="H783" i="34"/>
  <c r="H784" i="34"/>
  <c r="H785" i="34"/>
  <c r="H786" i="34"/>
  <c r="H787" i="34"/>
  <c r="H788" i="34"/>
  <c r="H789" i="34"/>
  <c r="H790" i="34"/>
  <c r="H791" i="34"/>
  <c r="H792" i="34"/>
  <c r="H793" i="34"/>
  <c r="H794" i="34"/>
  <c r="H795" i="34"/>
  <c r="H796" i="34"/>
  <c r="H797" i="34"/>
  <c r="H798" i="34"/>
  <c r="H799" i="34"/>
  <c r="H800" i="34"/>
  <c r="H801" i="34"/>
  <c r="H802" i="34"/>
  <c r="H803" i="34"/>
  <c r="H804" i="34"/>
  <c r="H805" i="34"/>
  <c r="H806" i="34"/>
  <c r="H807" i="34"/>
  <c r="H808" i="34"/>
  <c r="H809" i="34"/>
  <c r="H810" i="34"/>
  <c r="H811" i="34"/>
  <c r="H812" i="34"/>
  <c r="H813" i="34"/>
  <c r="H814" i="34"/>
  <c r="H815" i="34"/>
  <c r="H816" i="34"/>
  <c r="H817" i="34"/>
  <c r="H818" i="34"/>
  <c r="H819" i="34"/>
  <c r="H820" i="34"/>
  <c r="H821" i="34"/>
  <c r="H822" i="34"/>
  <c r="H823" i="34"/>
  <c r="H824" i="34"/>
  <c r="H825" i="34"/>
  <c r="H826" i="34"/>
  <c r="H827" i="34"/>
  <c r="H828" i="34"/>
  <c r="H829" i="34"/>
  <c r="H830" i="34"/>
  <c r="H831" i="34"/>
  <c r="H832" i="34"/>
  <c r="H833" i="34"/>
  <c r="H834" i="34"/>
  <c r="H835" i="34"/>
  <c r="H836" i="34"/>
  <c r="H837" i="34"/>
  <c r="H838" i="34"/>
  <c r="H839" i="34"/>
  <c r="H840" i="34"/>
  <c r="H841" i="34"/>
  <c r="H842" i="34"/>
  <c r="H843" i="34"/>
  <c r="H844" i="34"/>
  <c r="H845" i="34"/>
  <c r="H846" i="34"/>
  <c r="H847" i="34"/>
  <c r="H848" i="34"/>
  <c r="H849" i="34"/>
  <c r="H850" i="34"/>
  <c r="H851" i="34"/>
  <c r="H852" i="34"/>
  <c r="H853" i="34"/>
  <c r="H854" i="34"/>
  <c r="H855" i="34"/>
  <c r="H856" i="34"/>
  <c r="H857" i="34"/>
  <c r="H858" i="34"/>
  <c r="H859" i="34"/>
  <c r="H860" i="34"/>
  <c r="H861" i="34"/>
  <c r="H862" i="34"/>
  <c r="H863" i="34"/>
  <c r="H864" i="34"/>
  <c r="H865" i="34"/>
  <c r="H866" i="34"/>
  <c r="H867" i="34"/>
  <c r="H868" i="34"/>
  <c r="H869" i="34"/>
  <c r="H870" i="34"/>
  <c r="H871" i="34"/>
  <c r="H872" i="34"/>
  <c r="H873" i="34"/>
  <c r="H874" i="34"/>
  <c r="H875" i="34"/>
  <c r="H876" i="34"/>
  <c r="H877" i="34"/>
  <c r="H878" i="34"/>
  <c r="H879" i="34"/>
  <c r="H880" i="34"/>
  <c r="H881" i="34"/>
  <c r="H882" i="34"/>
  <c r="H883" i="34"/>
  <c r="H884" i="34"/>
  <c r="H885" i="34"/>
  <c r="H886" i="34"/>
  <c r="H887" i="34"/>
  <c r="H888" i="34"/>
  <c r="H889" i="34"/>
  <c r="H890" i="34"/>
  <c r="H891" i="34"/>
  <c r="H892" i="34"/>
  <c r="H893" i="34"/>
  <c r="H894" i="34"/>
  <c r="H895" i="34"/>
  <c r="H896" i="34"/>
  <c r="H897" i="34"/>
  <c r="H898" i="34"/>
  <c r="H899" i="34"/>
  <c r="H900" i="34"/>
  <c r="H901" i="34"/>
  <c r="H902" i="34"/>
  <c r="H903" i="34"/>
  <c r="H904" i="34"/>
  <c r="H905" i="34"/>
  <c r="H906" i="34"/>
  <c r="H907" i="34"/>
  <c r="H908" i="34"/>
  <c r="H909" i="34"/>
  <c r="H910" i="34"/>
  <c r="H911" i="34"/>
  <c r="H912" i="34"/>
  <c r="H913" i="34"/>
  <c r="H914" i="34"/>
  <c r="H915" i="34"/>
  <c r="H916" i="34"/>
  <c r="H917" i="34"/>
  <c r="H918" i="34"/>
  <c r="H919" i="34"/>
  <c r="H920" i="34"/>
  <c r="H921" i="34"/>
  <c r="H922" i="34"/>
  <c r="H923" i="34"/>
  <c r="H924" i="34"/>
  <c r="H925" i="34"/>
  <c r="H926" i="34"/>
  <c r="H927" i="34"/>
  <c r="H928" i="34"/>
  <c r="H929" i="34"/>
  <c r="H930" i="34"/>
  <c r="H931" i="34"/>
  <c r="H932" i="34"/>
  <c r="H933" i="34"/>
  <c r="H934" i="34"/>
  <c r="H935" i="34"/>
  <c r="H936" i="34"/>
  <c r="H937" i="34"/>
  <c r="H938" i="34"/>
  <c r="H939" i="34"/>
  <c r="H940" i="34"/>
  <c r="H941" i="34"/>
  <c r="H942" i="34"/>
  <c r="H943" i="34"/>
  <c r="H944" i="34"/>
  <c r="H945" i="34"/>
  <c r="H946" i="34"/>
  <c r="H947" i="34"/>
  <c r="H948" i="34"/>
  <c r="H949" i="34"/>
  <c r="H950" i="34"/>
  <c r="H951" i="34"/>
  <c r="H952" i="34"/>
  <c r="H953" i="34"/>
  <c r="H954" i="34"/>
  <c r="H955" i="34"/>
  <c r="H956" i="34"/>
  <c r="H957" i="34"/>
  <c r="H958" i="34"/>
  <c r="H959" i="34"/>
  <c r="H960" i="34"/>
  <c r="H961" i="34"/>
  <c r="H962" i="34"/>
  <c r="H963" i="34"/>
  <c r="H964" i="34"/>
  <c r="H965" i="34"/>
  <c r="H966" i="34"/>
  <c r="H967" i="34"/>
  <c r="H968" i="34"/>
  <c r="H969" i="34"/>
  <c r="H970" i="34"/>
  <c r="H971" i="34"/>
  <c r="H972" i="34"/>
  <c r="H973" i="34"/>
  <c r="H974" i="34"/>
  <c r="H975" i="34"/>
  <c r="H976" i="34"/>
  <c r="H977" i="34"/>
  <c r="H978" i="34"/>
  <c r="H979" i="34"/>
  <c r="H980" i="34"/>
  <c r="H981" i="34"/>
  <c r="H982" i="34"/>
  <c r="H983" i="34"/>
  <c r="H984" i="34"/>
  <c r="H985" i="34"/>
  <c r="H986" i="34"/>
  <c r="H987" i="34"/>
  <c r="H988" i="34"/>
  <c r="H989" i="34"/>
  <c r="H990" i="34"/>
  <c r="H991" i="34"/>
  <c r="H992" i="34"/>
  <c r="H993" i="34"/>
  <c r="H994" i="34"/>
  <c r="H995" i="34"/>
  <c r="H996" i="34"/>
  <c r="H997" i="34"/>
  <c r="H998" i="34"/>
  <c r="H999" i="34"/>
  <c r="H1000" i="34"/>
  <c r="H1001" i="34"/>
  <c r="H1002" i="34"/>
  <c r="H1003" i="34"/>
  <c r="H1004" i="34"/>
  <c r="H1005" i="34"/>
  <c r="H1006" i="34"/>
  <c r="H1007" i="34"/>
  <c r="H1008" i="34"/>
  <c r="H1009" i="34"/>
  <c r="H1010" i="34"/>
  <c r="H1011" i="34"/>
  <c r="H1012" i="34"/>
  <c r="H1013" i="34"/>
  <c r="H1014" i="34"/>
  <c r="H1015" i="34"/>
  <c r="H1016" i="34"/>
  <c r="H1017" i="34"/>
  <c r="H1018" i="34"/>
  <c r="H1019" i="34"/>
  <c r="H1020" i="34"/>
  <c r="H1021" i="34"/>
  <c r="H1022" i="34"/>
  <c r="H1023" i="34"/>
  <c r="H1024" i="34"/>
  <c r="H1025" i="34"/>
  <c r="H1026" i="34"/>
  <c r="H1027" i="34"/>
  <c r="H1028" i="34"/>
  <c r="H1029" i="34"/>
  <c r="H1030" i="34"/>
  <c r="H1031" i="34"/>
  <c r="H1032" i="34"/>
  <c r="H1033" i="34"/>
  <c r="H1034" i="34"/>
  <c r="H1035" i="34"/>
  <c r="H1036" i="34"/>
  <c r="H1037" i="34"/>
  <c r="H1038" i="34"/>
  <c r="H1039" i="34"/>
  <c r="H1040" i="34"/>
  <c r="H1041" i="34"/>
  <c r="H1042" i="34"/>
  <c r="H1043" i="34"/>
  <c r="H1044" i="34"/>
  <c r="H1045" i="34"/>
  <c r="H1046" i="34"/>
  <c r="H1047" i="34"/>
  <c r="H1048" i="34"/>
  <c r="H1049" i="34"/>
  <c r="H1050" i="34"/>
  <c r="H1051" i="34"/>
  <c r="H1052" i="34"/>
  <c r="H1053" i="34"/>
  <c r="H1054" i="34"/>
  <c r="H1055" i="34"/>
  <c r="H1056" i="34"/>
  <c r="H1057" i="34"/>
  <c r="H1058" i="34"/>
  <c r="H1059" i="34"/>
  <c r="H1060" i="34"/>
  <c r="H1061" i="34"/>
  <c r="H1062" i="34"/>
  <c r="H1063" i="34"/>
  <c r="H1064" i="34"/>
  <c r="H1065" i="34"/>
  <c r="H1066" i="34"/>
  <c r="H1067" i="34"/>
  <c r="H1068" i="34"/>
  <c r="H1069" i="34"/>
  <c r="H1070" i="34"/>
  <c r="H1071" i="34"/>
  <c r="H1072" i="34"/>
  <c r="H1073" i="34"/>
  <c r="H1074" i="34"/>
  <c r="H1075" i="34"/>
  <c r="H1076" i="34"/>
  <c r="H1077" i="34"/>
  <c r="H1078" i="34"/>
  <c r="H1079" i="34"/>
  <c r="H1080" i="34"/>
  <c r="H1081" i="34"/>
  <c r="H1082" i="34"/>
  <c r="H1083" i="34"/>
  <c r="H1084" i="34"/>
  <c r="H1085" i="34"/>
  <c r="H1086" i="34"/>
  <c r="H1087" i="34"/>
  <c r="H1088" i="34"/>
  <c r="H1089" i="34"/>
  <c r="H1090" i="34"/>
  <c r="H1091" i="34"/>
  <c r="H1092" i="34"/>
  <c r="H1093" i="34"/>
  <c r="H1094" i="34"/>
  <c r="H1095" i="34"/>
  <c r="H1096" i="34"/>
  <c r="H1097" i="34"/>
  <c r="H1098" i="34"/>
  <c r="H1099" i="34"/>
  <c r="H1100" i="34"/>
  <c r="H1101" i="34"/>
  <c r="H1102" i="34"/>
  <c r="H1103" i="34"/>
  <c r="H1104" i="34"/>
  <c r="H1105" i="34"/>
  <c r="H1106" i="34"/>
  <c r="H1107" i="34"/>
  <c r="H1108" i="34"/>
  <c r="H1109" i="34"/>
  <c r="H1110" i="34"/>
  <c r="H1111" i="34"/>
  <c r="H1112" i="34"/>
  <c r="H1113" i="34"/>
  <c r="H1114" i="34"/>
  <c r="H1115" i="34"/>
  <c r="H1116" i="34"/>
  <c r="H1117" i="34"/>
  <c r="H1118" i="34"/>
  <c r="H1119" i="34"/>
  <c r="H1120" i="34"/>
  <c r="H1121" i="34"/>
  <c r="H1122" i="34"/>
  <c r="H1123" i="34"/>
  <c r="H1124" i="34"/>
  <c r="H1125" i="34"/>
  <c r="H1126" i="34"/>
  <c r="H1127" i="34"/>
  <c r="H1128" i="34"/>
  <c r="H1129" i="34"/>
  <c r="H1130" i="34"/>
  <c r="H1131" i="34"/>
  <c r="H1132" i="34"/>
  <c r="H1133" i="34"/>
  <c r="H1134" i="34"/>
  <c r="H1135" i="34"/>
  <c r="H1136" i="34"/>
  <c r="H1137" i="34"/>
  <c r="H1138" i="34"/>
  <c r="H1139" i="34"/>
  <c r="H1140" i="34"/>
  <c r="H1141" i="34"/>
  <c r="H1142" i="34"/>
  <c r="H1143" i="34"/>
  <c r="H1144" i="34"/>
  <c r="H1145" i="34"/>
  <c r="H1146" i="34"/>
  <c r="H1147" i="34"/>
  <c r="H1148" i="34"/>
  <c r="H1149" i="34"/>
  <c r="H1150" i="34"/>
  <c r="H1151" i="34"/>
  <c r="H1152" i="34"/>
  <c r="H1153" i="34"/>
  <c r="H1154" i="34"/>
  <c r="H1155" i="34"/>
  <c r="H1156" i="34"/>
  <c r="H1157" i="34"/>
  <c r="H1158" i="34"/>
  <c r="H1159" i="34"/>
  <c r="H1160" i="34"/>
  <c r="H1161" i="34"/>
  <c r="H1162" i="34"/>
  <c r="H1163" i="34"/>
  <c r="H1164" i="34"/>
  <c r="H1165" i="34"/>
  <c r="H1166" i="34"/>
  <c r="H1167" i="34"/>
  <c r="H1168" i="34"/>
  <c r="H1169" i="34"/>
  <c r="H1170" i="34"/>
  <c r="H1171" i="34"/>
  <c r="H1172" i="34"/>
  <c r="H1173" i="34"/>
  <c r="H1174" i="34"/>
  <c r="H1175" i="34"/>
  <c r="H1176" i="34"/>
  <c r="H1177" i="34"/>
  <c r="H1178" i="34"/>
  <c r="H1179" i="34"/>
  <c r="H1180" i="34"/>
  <c r="H1181" i="34"/>
  <c r="H1182" i="34"/>
  <c r="H1183" i="34"/>
  <c r="H1184" i="34"/>
  <c r="H1185" i="34"/>
  <c r="H1186" i="34"/>
  <c r="H1187" i="34"/>
  <c r="H1188" i="34"/>
  <c r="H1189" i="34"/>
  <c r="H1190" i="34"/>
  <c r="H1191" i="34"/>
  <c r="H1192" i="34"/>
  <c r="H1193" i="34"/>
  <c r="H1194" i="34"/>
  <c r="H1195" i="34"/>
  <c r="H1196" i="34"/>
  <c r="H1197" i="34"/>
  <c r="H1198" i="34"/>
  <c r="H1199" i="34"/>
  <c r="H1200" i="34"/>
  <c r="H1201" i="34"/>
  <c r="H1202" i="34"/>
  <c r="H1203" i="34"/>
  <c r="H1204" i="34"/>
  <c r="H1205" i="34"/>
  <c r="H1206" i="34"/>
  <c r="H1207" i="34"/>
  <c r="H1208" i="34"/>
  <c r="H1209" i="34"/>
  <c r="H1210" i="34"/>
  <c r="H1211" i="34"/>
  <c r="H1212" i="34"/>
  <c r="H1213" i="34"/>
  <c r="H1214" i="34"/>
  <c r="H1215" i="34"/>
  <c r="H1216" i="34"/>
  <c r="H1217" i="34"/>
  <c r="H1218" i="34"/>
  <c r="H1219" i="34"/>
  <c r="H1220" i="34"/>
  <c r="H1221" i="34"/>
  <c r="H1222" i="34"/>
  <c r="H1223" i="34"/>
  <c r="H1224" i="34"/>
  <c r="H1225" i="34"/>
  <c r="H1226" i="34"/>
  <c r="H1227" i="34"/>
  <c r="H1228" i="34"/>
  <c r="H1229" i="34"/>
  <c r="H1230" i="34"/>
  <c r="H1231" i="34"/>
  <c r="H1232" i="34"/>
  <c r="H1233" i="34"/>
  <c r="H1234" i="34"/>
  <c r="H1235" i="34"/>
  <c r="H1236" i="34"/>
  <c r="H1237" i="34"/>
  <c r="H1238" i="34"/>
  <c r="H1239" i="34"/>
  <c r="H1240" i="34"/>
  <c r="H1241" i="34"/>
  <c r="H1242" i="34"/>
  <c r="H1243" i="34"/>
  <c r="H1244" i="34"/>
  <c r="H1245" i="34"/>
  <c r="H1246" i="34"/>
  <c r="H1247" i="34"/>
  <c r="H1248" i="34"/>
  <c r="H1249" i="34"/>
  <c r="H1250" i="34"/>
  <c r="H1251" i="34"/>
  <c r="H1252" i="34"/>
  <c r="H1253" i="34"/>
  <c r="H1254" i="34"/>
  <c r="H1255" i="34"/>
  <c r="H1256" i="34"/>
  <c r="H1257" i="34"/>
  <c r="H1258" i="34"/>
  <c r="H1259" i="34"/>
  <c r="H1260" i="34"/>
  <c r="H1261" i="34"/>
  <c r="H1262" i="34"/>
  <c r="H1263" i="34"/>
  <c r="H1264" i="34"/>
  <c r="H1265" i="34"/>
  <c r="H1266" i="34"/>
  <c r="H1267" i="34"/>
  <c r="H1268" i="34"/>
  <c r="H1269" i="34"/>
  <c r="H1270" i="34"/>
  <c r="H1271" i="34"/>
  <c r="H1272" i="34"/>
  <c r="H1273" i="34"/>
  <c r="H1274" i="34"/>
  <c r="H1275" i="34"/>
  <c r="H1276" i="34"/>
  <c r="H1277" i="34"/>
  <c r="H1278" i="34"/>
  <c r="H1279" i="34"/>
  <c r="H1280" i="34"/>
  <c r="H1281" i="34"/>
  <c r="H1282" i="34"/>
  <c r="H1283" i="34"/>
  <c r="H1284" i="34"/>
  <c r="H1285" i="34"/>
  <c r="H1286" i="34"/>
  <c r="H1287" i="34"/>
  <c r="H1288" i="34"/>
  <c r="H1289" i="34"/>
  <c r="H1290" i="34"/>
  <c r="H1291" i="34"/>
  <c r="H1292" i="34"/>
  <c r="H1293" i="34"/>
  <c r="H1294" i="34"/>
  <c r="H1295" i="34"/>
  <c r="H1296" i="34"/>
  <c r="H1297" i="34"/>
  <c r="H1298" i="34"/>
  <c r="H1299" i="34"/>
  <c r="H1300" i="34"/>
  <c r="H1301" i="34"/>
  <c r="H1302" i="34"/>
  <c r="H1303" i="34"/>
  <c r="H1304" i="34"/>
  <c r="H1305" i="34"/>
  <c r="H1306" i="34"/>
  <c r="H1307" i="34"/>
  <c r="H1308" i="34"/>
  <c r="H1309" i="34"/>
  <c r="H1310" i="34"/>
  <c r="H1311" i="34"/>
  <c r="K103" i="22" l="1"/>
  <c r="L103" i="22" s="1"/>
  <c r="K95" i="22"/>
  <c r="L95" i="22" s="1"/>
  <c r="K99" i="22"/>
  <c r="L99" i="22" s="1"/>
  <c r="K91" i="22"/>
  <c r="L91" i="22" s="1"/>
  <c r="J77" i="22"/>
  <c r="K101" i="22"/>
  <c r="L101" i="22" s="1"/>
  <c r="K97" i="22"/>
  <c r="L97" i="22" s="1"/>
  <c r="K93" i="22"/>
  <c r="L93" i="22" s="1"/>
  <c r="K89" i="22"/>
  <c r="L89" i="22" s="1"/>
  <c r="K102" i="22"/>
  <c r="L102" i="22" s="1"/>
  <c r="K100" i="22"/>
  <c r="L100" i="22" s="1"/>
  <c r="K98" i="22"/>
  <c r="L98" i="22" s="1"/>
  <c r="K96" i="22"/>
  <c r="L96" i="22" s="1"/>
  <c r="K94" i="22"/>
  <c r="L94" i="22" s="1"/>
  <c r="K92" i="22"/>
  <c r="L92" i="22" s="1"/>
  <c r="K90" i="22"/>
  <c r="L90" i="22" s="1"/>
  <c r="L34" i="37" l="1"/>
  <c r="M34" i="37"/>
  <c r="N34" i="37"/>
  <c r="O34" i="37"/>
  <c r="P34" i="37"/>
  <c r="M35" i="37"/>
  <c r="N35" i="37"/>
  <c r="O35" i="37"/>
  <c r="P35" i="37"/>
  <c r="L35" i="37" s="1"/>
  <c r="M36" i="37"/>
  <c r="N36" i="37"/>
  <c r="O36" i="37"/>
  <c r="P36" i="37"/>
  <c r="K36" i="37" s="1"/>
  <c r="M37" i="37"/>
  <c r="N37" i="37"/>
  <c r="O37" i="37"/>
  <c r="P37" i="37"/>
  <c r="L37" i="37" s="1"/>
  <c r="M38" i="37"/>
  <c r="N38" i="37"/>
  <c r="O38" i="37"/>
  <c r="P38" i="37"/>
  <c r="K38" i="37" s="1"/>
  <c r="M39" i="37"/>
  <c r="N39" i="37"/>
  <c r="O39" i="37"/>
  <c r="P39" i="37"/>
  <c r="L39" i="37" s="1"/>
  <c r="M40" i="37"/>
  <c r="N40" i="37"/>
  <c r="O40" i="37"/>
  <c r="P40" i="37"/>
  <c r="K40" i="37" s="1"/>
  <c r="M41" i="37"/>
  <c r="N41" i="37"/>
  <c r="O41" i="37"/>
  <c r="P41" i="37"/>
  <c r="L41" i="37" s="1"/>
  <c r="M42" i="37"/>
  <c r="N42" i="37"/>
  <c r="O42" i="37"/>
  <c r="P42" i="37"/>
  <c r="K42" i="37" s="1"/>
  <c r="M43" i="37"/>
  <c r="N43" i="37"/>
  <c r="O43" i="37"/>
  <c r="P43" i="37"/>
  <c r="L43" i="37" s="1"/>
  <c r="M44" i="37"/>
  <c r="N44" i="37"/>
  <c r="O44" i="37"/>
  <c r="P44" i="37"/>
  <c r="K44" i="37" s="1"/>
  <c r="M45" i="37"/>
  <c r="N45" i="37"/>
  <c r="O45" i="37"/>
  <c r="P45" i="37"/>
  <c r="L45" i="37" s="1"/>
  <c r="M46" i="37"/>
  <c r="N46" i="37"/>
  <c r="O46" i="37"/>
  <c r="P46" i="37"/>
  <c r="K46" i="37" s="1"/>
  <c r="M47" i="37"/>
  <c r="N47" i="37"/>
  <c r="O47" i="37"/>
  <c r="P47" i="37"/>
  <c r="L47" i="37" s="1"/>
  <c r="M48" i="37"/>
  <c r="N48" i="37"/>
  <c r="O48" i="37"/>
  <c r="P48" i="37"/>
  <c r="K48" i="37" s="1"/>
  <c r="M49" i="37"/>
  <c r="N49" i="37"/>
  <c r="O49" i="37"/>
  <c r="P49" i="37"/>
  <c r="L49" i="37" s="1"/>
  <c r="M50" i="37"/>
  <c r="N50" i="37"/>
  <c r="O50" i="37"/>
  <c r="P50" i="37"/>
  <c r="K50" i="37" s="1"/>
  <c r="M51" i="37"/>
  <c r="N51" i="37"/>
  <c r="O51" i="37"/>
  <c r="P51" i="37"/>
  <c r="L51" i="37" s="1"/>
  <c r="M52" i="37"/>
  <c r="N52" i="37"/>
  <c r="O52" i="37"/>
  <c r="P52" i="37"/>
  <c r="K52" i="37" s="1"/>
  <c r="M53" i="37"/>
  <c r="N53" i="37"/>
  <c r="O53" i="37"/>
  <c r="P53" i="37"/>
  <c r="L53" i="37" s="1"/>
  <c r="M54" i="37"/>
  <c r="N54" i="37"/>
  <c r="O54" i="37"/>
  <c r="P54" i="37"/>
  <c r="K54" i="37" s="1"/>
  <c r="M55" i="37"/>
  <c r="N55" i="37"/>
  <c r="O55" i="37"/>
  <c r="P55" i="37"/>
  <c r="L55" i="37" s="1"/>
  <c r="M56" i="37"/>
  <c r="N56" i="37"/>
  <c r="O56" i="37"/>
  <c r="P56" i="37"/>
  <c r="K56" i="37" s="1"/>
  <c r="M57" i="37"/>
  <c r="N57" i="37"/>
  <c r="O57" i="37"/>
  <c r="P57" i="37"/>
  <c r="M58" i="37"/>
  <c r="N58" i="37"/>
  <c r="O58" i="37"/>
  <c r="P58" i="37"/>
  <c r="L58" i="37" s="1"/>
  <c r="M59" i="37"/>
  <c r="N59" i="37"/>
  <c r="O59" i="37"/>
  <c r="P59" i="37"/>
  <c r="L59" i="37" s="1"/>
  <c r="M60" i="37"/>
  <c r="N60" i="37"/>
  <c r="O60" i="37"/>
  <c r="P60" i="37"/>
  <c r="M61" i="37"/>
  <c r="N61" i="37"/>
  <c r="O61" i="37"/>
  <c r="P61" i="37"/>
  <c r="M62" i="37"/>
  <c r="N62" i="37"/>
  <c r="O62" i="37"/>
  <c r="P62" i="37"/>
  <c r="M63" i="37"/>
  <c r="N63" i="37"/>
  <c r="O63" i="37"/>
  <c r="P63" i="37"/>
  <c r="M64" i="37"/>
  <c r="N64" i="37"/>
  <c r="O64" i="37"/>
  <c r="P64" i="37"/>
  <c r="M65" i="37"/>
  <c r="N65" i="37"/>
  <c r="O65" i="37"/>
  <c r="P65" i="37"/>
  <c r="M66" i="37"/>
  <c r="N66" i="37"/>
  <c r="O66" i="37"/>
  <c r="P66" i="37"/>
  <c r="M67" i="37"/>
  <c r="N67" i="37"/>
  <c r="O67" i="37"/>
  <c r="P67" i="37"/>
  <c r="M68" i="37"/>
  <c r="N68" i="37"/>
  <c r="O68" i="37"/>
  <c r="P68" i="37"/>
  <c r="M69" i="37"/>
  <c r="N69" i="37"/>
  <c r="O69" i="37"/>
  <c r="P69" i="37"/>
  <c r="M70" i="37"/>
  <c r="N70" i="37"/>
  <c r="O70" i="37"/>
  <c r="P70" i="37"/>
  <c r="M71" i="37"/>
  <c r="N71" i="37"/>
  <c r="O71" i="37"/>
  <c r="P71" i="37"/>
  <c r="M72" i="37"/>
  <c r="N72" i="37"/>
  <c r="O72" i="37"/>
  <c r="P72" i="37"/>
  <c r="M73" i="37"/>
  <c r="N73" i="37"/>
  <c r="O73" i="37"/>
  <c r="P73" i="37"/>
  <c r="M74" i="37"/>
  <c r="N74" i="37"/>
  <c r="O74" i="37"/>
  <c r="P74" i="37"/>
  <c r="M75" i="37"/>
  <c r="N75" i="37"/>
  <c r="O75" i="37"/>
  <c r="P75" i="37"/>
  <c r="M76" i="37"/>
  <c r="N76" i="37"/>
  <c r="O76" i="37"/>
  <c r="P76" i="37"/>
  <c r="M77" i="37"/>
  <c r="N77" i="37"/>
  <c r="O77" i="37"/>
  <c r="P77" i="37"/>
  <c r="M78" i="37"/>
  <c r="N78" i="37"/>
  <c r="O78" i="37"/>
  <c r="P78" i="37"/>
  <c r="M79" i="37"/>
  <c r="N79" i="37"/>
  <c r="O79" i="37"/>
  <c r="P79" i="37"/>
  <c r="M80" i="37"/>
  <c r="N80" i="37"/>
  <c r="O80" i="37"/>
  <c r="P80" i="37"/>
  <c r="L80" i="37" s="1"/>
  <c r="M81" i="37"/>
  <c r="N81" i="37"/>
  <c r="O81" i="37"/>
  <c r="P81" i="37"/>
  <c r="M82" i="37"/>
  <c r="N82" i="37"/>
  <c r="O82" i="37"/>
  <c r="P82" i="37"/>
  <c r="L82" i="37" s="1"/>
  <c r="M33" i="37"/>
  <c r="N33" i="37"/>
  <c r="O33" i="37"/>
  <c r="P33" i="37"/>
  <c r="L33" i="37" s="1"/>
  <c r="L84" i="37"/>
  <c r="K84" i="37"/>
  <c r="L83" i="37"/>
  <c r="K83" i="37"/>
  <c r="N84" i="37"/>
  <c r="M84" i="37"/>
  <c r="N83" i="37"/>
  <c r="M83" i="37"/>
  <c r="F33" i="37"/>
  <c r="H33" i="37"/>
  <c r="F34" i="37"/>
  <c r="H34" i="37"/>
  <c r="H35" i="37" s="1"/>
  <c r="H36" i="37" s="1"/>
  <c r="H37" i="37" s="1"/>
  <c r="H38" i="37" s="1"/>
  <c r="H39" i="37" s="1"/>
  <c r="H40" i="37" s="1"/>
  <c r="H41" i="37" s="1"/>
  <c r="H42" i="37" s="1"/>
  <c r="H43" i="37" s="1"/>
  <c r="H44" i="37" s="1"/>
  <c r="H45" i="37" s="1"/>
  <c r="H46" i="37" s="1"/>
  <c r="H47" i="37" s="1"/>
  <c r="H48" i="37" s="1"/>
  <c r="H49" i="37" s="1"/>
  <c r="H50" i="37" s="1"/>
  <c r="H51" i="37" s="1"/>
  <c r="H52" i="37" s="1"/>
  <c r="H53" i="37" s="1"/>
  <c r="H54" i="37" s="1"/>
  <c r="H55" i="37" s="1"/>
  <c r="H56" i="37" s="1"/>
  <c r="H57" i="37" s="1"/>
  <c r="H58" i="37" s="1"/>
  <c r="H59" i="37" s="1"/>
  <c r="H60" i="37" s="1"/>
  <c r="H61" i="37" s="1"/>
  <c r="H62" i="37" s="1"/>
  <c r="H63" i="37" s="1"/>
  <c r="H64" i="37" s="1"/>
  <c r="H65" i="37" s="1"/>
  <c r="H66" i="37" s="1"/>
  <c r="H67" i="37" s="1"/>
  <c r="H68" i="37" s="1"/>
  <c r="H69" i="37" s="1"/>
  <c r="H70" i="37" s="1"/>
  <c r="H71" i="37" s="1"/>
  <c r="H72" i="37" s="1"/>
  <c r="H73" i="37" s="1"/>
  <c r="H74" i="37" s="1"/>
  <c r="H75" i="37" s="1"/>
  <c r="H76" i="37" s="1"/>
  <c r="H77" i="37" s="1"/>
  <c r="H78" i="37" s="1"/>
  <c r="H79" i="37" s="1"/>
  <c r="H80" i="37" s="1"/>
  <c r="H81" i="37" s="1"/>
  <c r="H82" i="37" s="1"/>
  <c r="F35" i="37"/>
  <c r="F36" i="37"/>
  <c r="F37" i="37"/>
  <c r="F38" i="37"/>
  <c r="F39" i="37"/>
  <c r="F40" i="37"/>
  <c r="F41" i="37"/>
  <c r="F42" i="37"/>
  <c r="F43" i="37"/>
  <c r="F44" i="37"/>
  <c r="F45" i="37"/>
  <c r="F46" i="37"/>
  <c r="F47" i="37"/>
  <c r="F48" i="37"/>
  <c r="F49" i="37"/>
  <c r="F50" i="37"/>
  <c r="F51" i="37"/>
  <c r="F52" i="37"/>
  <c r="F53" i="37"/>
  <c r="F54" i="37"/>
  <c r="F55" i="37"/>
  <c r="F56" i="37"/>
  <c r="F57" i="37"/>
  <c r="A58" i="37"/>
  <c r="F58" i="37"/>
  <c r="F59" i="37"/>
  <c r="F60" i="37"/>
  <c r="F61" i="37"/>
  <c r="F62" i="37"/>
  <c r="F63" i="37"/>
  <c r="F64" i="37"/>
  <c r="F65" i="37"/>
  <c r="F66" i="37"/>
  <c r="F67" i="37"/>
  <c r="F68" i="37"/>
  <c r="F69" i="37"/>
  <c r="F70" i="37"/>
  <c r="F71" i="37"/>
  <c r="F72" i="37"/>
  <c r="F73" i="37"/>
  <c r="F74" i="37"/>
  <c r="F75" i="37"/>
  <c r="F76" i="37"/>
  <c r="F77" i="37"/>
  <c r="F78" i="37"/>
  <c r="F79" i="37"/>
  <c r="F80" i="37"/>
  <c r="F81" i="37"/>
  <c r="F82" i="37"/>
  <c r="K59" i="37" l="1"/>
  <c r="J81" i="37"/>
  <c r="J59" i="37"/>
  <c r="I59" i="37"/>
  <c r="A59" i="37"/>
  <c r="A60" i="37" s="1"/>
  <c r="A61" i="37" s="1"/>
  <c r="A62" i="37" s="1"/>
  <c r="A63" i="37" s="1"/>
  <c r="A64" i="37" s="1"/>
  <c r="A65" i="37" s="1"/>
  <c r="A66" i="37" s="1"/>
  <c r="A67" i="37" s="1"/>
  <c r="A68" i="37" s="1"/>
  <c r="A69" i="37" s="1"/>
  <c r="A70" i="37" s="1"/>
  <c r="A71" i="37" s="1"/>
  <c r="A72" i="37" s="1"/>
  <c r="A73" i="37" s="1"/>
  <c r="A74" i="37" s="1"/>
  <c r="A75" i="37" s="1"/>
  <c r="A76" i="37" s="1"/>
  <c r="A77" i="37" s="1"/>
  <c r="A78" i="37" s="1"/>
  <c r="A79" i="37" s="1"/>
  <c r="A80" i="37" s="1"/>
  <c r="A81" i="37" s="1"/>
  <c r="A82" i="37" s="1"/>
  <c r="K82" i="37"/>
  <c r="K58" i="37"/>
  <c r="J82" i="37"/>
  <c r="J58" i="37"/>
  <c r="I82" i="37"/>
  <c r="I80" i="37"/>
  <c r="I58" i="37"/>
  <c r="K57" i="37"/>
  <c r="J80" i="37"/>
  <c r="J78" i="37"/>
  <c r="J76" i="37"/>
  <c r="J74" i="37"/>
  <c r="J72" i="37"/>
  <c r="J70" i="37"/>
  <c r="J68" i="37"/>
  <c r="J66" i="37"/>
  <c r="J64" i="37"/>
  <c r="J62" i="37"/>
  <c r="J60" i="37"/>
  <c r="I56" i="37"/>
  <c r="I54" i="37"/>
  <c r="I52" i="37"/>
  <c r="I50" i="37"/>
  <c r="I48" i="37"/>
  <c r="I46" i="37"/>
  <c r="I44" i="37"/>
  <c r="I42" i="37"/>
  <c r="I40" i="37"/>
  <c r="I38" i="37"/>
  <c r="I36" i="37"/>
  <c r="J57" i="37"/>
  <c r="L57" i="37"/>
  <c r="L54" i="37"/>
  <c r="L50" i="37"/>
  <c r="L46" i="37"/>
  <c r="L42" i="37"/>
  <c r="L38" i="37"/>
  <c r="I57" i="37"/>
  <c r="J56" i="37"/>
  <c r="J55" i="37"/>
  <c r="J54" i="37"/>
  <c r="J53" i="37"/>
  <c r="J52" i="37"/>
  <c r="J51" i="37"/>
  <c r="J50" i="37"/>
  <c r="J49" i="37"/>
  <c r="J48" i="37"/>
  <c r="J47" i="37"/>
  <c r="J46" i="37"/>
  <c r="J45" i="37"/>
  <c r="J44" i="37"/>
  <c r="J43" i="37"/>
  <c r="J42" i="37"/>
  <c r="J41" i="37"/>
  <c r="J40" i="37"/>
  <c r="J39" i="37"/>
  <c r="J38" i="37"/>
  <c r="J37" i="37"/>
  <c r="J36" i="37"/>
  <c r="J35" i="37"/>
  <c r="L56" i="37"/>
  <c r="L52" i="37"/>
  <c r="L48" i="37"/>
  <c r="L44" i="37"/>
  <c r="L40" i="37"/>
  <c r="L36" i="37"/>
  <c r="K81" i="37"/>
  <c r="L81" i="37"/>
  <c r="I81" i="37"/>
  <c r="K79" i="37"/>
  <c r="L79" i="37"/>
  <c r="J79" i="37"/>
  <c r="I79" i="37"/>
  <c r="L78" i="37"/>
  <c r="K78" i="37"/>
  <c r="I78" i="37"/>
  <c r="K77" i="37"/>
  <c r="L77" i="37"/>
  <c r="J77" i="37"/>
  <c r="I77" i="37"/>
  <c r="L76" i="37"/>
  <c r="K76" i="37"/>
  <c r="I76" i="37"/>
  <c r="K75" i="37"/>
  <c r="L75" i="37"/>
  <c r="J75" i="37"/>
  <c r="I75" i="37"/>
  <c r="L74" i="37"/>
  <c r="K74" i="37"/>
  <c r="I74" i="37"/>
  <c r="K73" i="37"/>
  <c r="L73" i="37"/>
  <c r="J73" i="37"/>
  <c r="I73" i="37"/>
  <c r="L72" i="37"/>
  <c r="K72" i="37"/>
  <c r="I72" i="37"/>
  <c r="K71" i="37"/>
  <c r="L71" i="37"/>
  <c r="J71" i="37"/>
  <c r="I71" i="37"/>
  <c r="L70" i="37"/>
  <c r="K70" i="37"/>
  <c r="I70" i="37"/>
  <c r="K69" i="37"/>
  <c r="L69" i="37"/>
  <c r="J69" i="37"/>
  <c r="I69" i="37"/>
  <c r="L68" i="37"/>
  <c r="K68" i="37"/>
  <c r="I68" i="37"/>
  <c r="K67" i="37"/>
  <c r="L67" i="37"/>
  <c r="J67" i="37"/>
  <c r="I67" i="37"/>
  <c r="L66" i="37"/>
  <c r="K66" i="37"/>
  <c r="I66" i="37"/>
  <c r="K65" i="37"/>
  <c r="L65" i="37"/>
  <c r="J65" i="37"/>
  <c r="I65" i="37"/>
  <c r="L64" i="37"/>
  <c r="K64" i="37"/>
  <c r="I64" i="37"/>
  <c r="K63" i="37"/>
  <c r="L63" i="37"/>
  <c r="J63" i="37"/>
  <c r="I63" i="37"/>
  <c r="L62" i="37"/>
  <c r="K62" i="37"/>
  <c r="I62" i="37"/>
  <c r="K61" i="37"/>
  <c r="L61" i="37"/>
  <c r="J61" i="37"/>
  <c r="I61" i="37"/>
  <c r="L60" i="37"/>
  <c r="K60" i="37"/>
  <c r="I60" i="37"/>
  <c r="K80" i="37"/>
  <c r="I35" i="37"/>
  <c r="K55" i="37"/>
  <c r="I55" i="37"/>
  <c r="K53" i="37"/>
  <c r="I53" i="37"/>
  <c r="K51" i="37"/>
  <c r="I51" i="37"/>
  <c r="K49" i="37"/>
  <c r="I49" i="37"/>
  <c r="K47" i="37"/>
  <c r="I47" i="37"/>
  <c r="K45" i="37"/>
  <c r="I45" i="37"/>
  <c r="K43" i="37"/>
  <c r="I43" i="37"/>
  <c r="K41" i="37"/>
  <c r="I41" i="37"/>
  <c r="K39" i="37"/>
  <c r="I39" i="37"/>
  <c r="K37" i="37"/>
  <c r="I37" i="37"/>
  <c r="K35" i="37"/>
  <c r="K33" i="37"/>
  <c r="J33" i="37"/>
  <c r="I33" i="37"/>
  <c r="J34" i="37"/>
  <c r="K34" i="37"/>
  <c r="I34" i="37"/>
  <c r="O83" i="37"/>
  <c r="J83" i="37"/>
  <c r="O85" i="37"/>
  <c r="O84" i="37"/>
  <c r="P84" i="37"/>
  <c r="P83" i="37"/>
  <c r="O86" i="37"/>
  <c r="DJ32" i="37"/>
  <c r="DI32" i="37"/>
  <c r="DH32" i="37"/>
  <c r="I84" i="37" l="1"/>
  <c r="J84" i="37"/>
  <c r="I83" i="37"/>
  <c r="M85" i="37"/>
  <c r="M86" i="37"/>
  <c r="K85" i="37" l="1"/>
  <c r="K86" i="37"/>
  <c r="AW71" i="18"/>
  <c r="AV71" i="18"/>
  <c r="AU71" i="18"/>
  <c r="I85" i="37" l="1"/>
  <c r="I86" i="37"/>
  <c r="Q44" i="36"/>
  <c r="Q45" i="36" s="1"/>
  <c r="Q43" i="36"/>
  <c r="G44" i="36"/>
  <c r="I44" i="36"/>
  <c r="K44" i="36"/>
  <c r="M44" i="36"/>
  <c r="O44" i="36"/>
  <c r="G43" i="36"/>
  <c r="I43" i="36"/>
  <c r="K43" i="36"/>
  <c r="M43" i="36"/>
  <c r="O43" i="36"/>
  <c r="E44" i="36"/>
  <c r="E43" i="36"/>
  <c r="D44" i="36"/>
  <c r="D43" i="36"/>
  <c r="E26" i="36"/>
  <c r="K26" i="36" s="1"/>
  <c r="E27" i="36"/>
  <c r="K27" i="36" s="1"/>
  <c r="E28" i="36"/>
  <c r="K28" i="36" s="1"/>
  <c r="E29" i="36"/>
  <c r="K29" i="36" s="1"/>
  <c r="E30" i="36"/>
  <c r="K30" i="36" s="1"/>
  <c r="E31" i="36"/>
  <c r="K31" i="36" s="1"/>
  <c r="E32" i="36"/>
  <c r="K32" i="36" s="1"/>
  <c r="E33" i="36"/>
  <c r="K33" i="36" s="1"/>
  <c r="E34" i="36"/>
  <c r="K34" i="36" s="1"/>
  <c r="E35" i="36"/>
  <c r="K35" i="36" s="1"/>
  <c r="E36" i="36"/>
  <c r="K36" i="36" s="1"/>
  <c r="E37" i="36"/>
  <c r="K37" i="36" s="1"/>
  <c r="E38" i="36"/>
  <c r="K38" i="36" s="1"/>
  <c r="E39" i="36"/>
  <c r="K39" i="36" s="1"/>
  <c r="E21" i="36"/>
  <c r="K21" i="36" s="1"/>
  <c r="E22" i="36"/>
  <c r="K22" i="36" s="1"/>
  <c r="E23" i="36"/>
  <c r="K23" i="36" s="1"/>
  <c r="E24" i="36"/>
  <c r="K24" i="36" s="1"/>
  <c r="E25" i="36"/>
  <c r="K25" i="36" s="1"/>
  <c r="E20" i="36"/>
  <c r="K20" i="36" s="1"/>
  <c r="B70" i="36"/>
  <c r="B71" i="36"/>
  <c r="B72" i="36"/>
  <c r="B73" i="36"/>
  <c r="B74" i="36"/>
  <c r="B57" i="36"/>
  <c r="B58" i="36"/>
  <c r="B59" i="36"/>
  <c r="B60" i="36"/>
  <c r="B61" i="36"/>
  <c r="B62" i="36"/>
  <c r="B63" i="36"/>
  <c r="B64" i="36"/>
  <c r="B65" i="36"/>
  <c r="B66" i="36"/>
  <c r="B67" i="36"/>
  <c r="B68" i="36"/>
  <c r="B69" i="36"/>
  <c r="B55" i="36"/>
  <c r="B56" i="36"/>
  <c r="I124" i="36"/>
  <c r="A124" i="36"/>
  <c r="I121" i="36"/>
  <c r="A121" i="36"/>
  <c r="L83" i="36"/>
  <c r="J83" i="36"/>
  <c r="B83" i="36"/>
  <c r="A83" i="36"/>
  <c r="E16" i="36"/>
  <c r="E14" i="36"/>
  <c r="A12" i="36"/>
  <c r="A10" i="36"/>
  <c r="E45" i="36" l="1"/>
  <c r="O45" i="36"/>
  <c r="K45" i="36"/>
  <c r="G45" i="36"/>
  <c r="I45" i="36"/>
  <c r="M45" i="36"/>
  <c r="R20" i="23" l="1"/>
  <c r="Q20" i="23"/>
  <c r="P20" i="23"/>
  <c r="H64" i="35"/>
  <c r="D62" i="35"/>
  <c r="D61" i="35"/>
  <c r="D60" i="35"/>
  <c r="H58" i="35"/>
  <c r="F58" i="35"/>
  <c r="E58" i="35"/>
  <c r="H57" i="35"/>
  <c r="F57" i="35"/>
  <c r="E57" i="35"/>
  <c r="H56" i="35"/>
  <c r="F56" i="35"/>
  <c r="E56" i="35"/>
  <c r="H55" i="35"/>
  <c r="F55" i="35"/>
  <c r="E55" i="35"/>
  <c r="H54" i="35"/>
  <c r="F54" i="35"/>
  <c r="E54" i="35"/>
  <c r="H53" i="35"/>
  <c r="F53" i="35"/>
  <c r="E53" i="35"/>
  <c r="H52" i="35"/>
  <c r="F52" i="35"/>
  <c r="E52" i="35"/>
  <c r="H51" i="35"/>
  <c r="F51" i="35"/>
  <c r="E51" i="35"/>
  <c r="H50" i="35"/>
  <c r="F50" i="35"/>
  <c r="E50" i="35"/>
  <c r="H49" i="35"/>
  <c r="F49" i="35"/>
  <c r="E49" i="35"/>
  <c r="H48" i="35"/>
  <c r="F48" i="35"/>
  <c r="E48" i="35"/>
  <c r="H47" i="35"/>
  <c r="F47" i="35"/>
  <c r="E47" i="35"/>
  <c r="H46" i="35"/>
  <c r="F46" i="35"/>
  <c r="E46" i="35"/>
  <c r="H45" i="35"/>
  <c r="F45" i="35"/>
  <c r="E45" i="35"/>
  <c r="H44" i="35"/>
  <c r="F44" i="35"/>
  <c r="E44" i="35"/>
  <c r="H43" i="35"/>
  <c r="F43" i="35"/>
  <c r="E43" i="35"/>
  <c r="H42" i="35"/>
  <c r="F42" i="35"/>
  <c r="E42" i="35"/>
  <c r="H41" i="35"/>
  <c r="F41" i="35"/>
  <c r="E41" i="35"/>
  <c r="H40" i="35"/>
  <c r="F40" i="35"/>
  <c r="E40" i="35"/>
  <c r="H39" i="35"/>
  <c r="F39" i="35"/>
  <c r="E39" i="35"/>
  <c r="H38" i="35"/>
  <c r="F38" i="35"/>
  <c r="E38" i="35"/>
  <c r="H37" i="35"/>
  <c r="F37" i="35"/>
  <c r="E37" i="35"/>
  <c r="H36" i="35"/>
  <c r="F36" i="35"/>
  <c r="E36" i="35"/>
  <c r="H35" i="35"/>
  <c r="F35" i="35"/>
  <c r="E35" i="35"/>
  <c r="H34" i="35"/>
  <c r="F34" i="35"/>
  <c r="E34" i="35"/>
  <c r="H33" i="35"/>
  <c r="F33" i="35"/>
  <c r="E33" i="35"/>
  <c r="H32" i="35"/>
  <c r="F32" i="35"/>
  <c r="E32" i="35"/>
  <c r="H31" i="35"/>
  <c r="F31" i="35"/>
  <c r="E31" i="35"/>
  <c r="H30" i="35"/>
  <c r="F30" i="35"/>
  <c r="E30" i="35"/>
  <c r="H29" i="35"/>
  <c r="F29" i="35"/>
  <c r="E29" i="35"/>
  <c r="H28" i="35"/>
  <c r="F28" i="35"/>
  <c r="E28" i="35"/>
  <c r="H27" i="35"/>
  <c r="F27" i="35"/>
  <c r="E27" i="35"/>
  <c r="H26" i="35"/>
  <c r="F26" i="35"/>
  <c r="E26" i="35"/>
  <c r="H25" i="35"/>
  <c r="F25" i="35"/>
  <c r="E25" i="35"/>
  <c r="H24" i="35"/>
  <c r="F24" i="35"/>
  <c r="E24" i="35"/>
  <c r="H23" i="35"/>
  <c r="F23" i="35"/>
  <c r="E23" i="35"/>
  <c r="H22" i="35"/>
  <c r="F22" i="35"/>
  <c r="E22" i="35"/>
  <c r="H21" i="35"/>
  <c r="F21" i="35"/>
  <c r="E21" i="35"/>
  <c r="H20" i="35"/>
  <c r="F20" i="35"/>
  <c r="E20" i="35"/>
  <c r="H19" i="35"/>
  <c r="F19" i="35"/>
  <c r="E19" i="35"/>
  <c r="H18" i="35"/>
  <c r="F18" i="35"/>
  <c r="E18" i="35"/>
  <c r="H17" i="35"/>
  <c r="F17" i="35"/>
  <c r="E17" i="35"/>
  <c r="H16" i="35"/>
  <c r="F16" i="35"/>
  <c r="E16" i="35"/>
  <c r="H15" i="35"/>
  <c r="F15" i="35"/>
  <c r="E15" i="35"/>
  <c r="H14" i="35"/>
  <c r="F14" i="35"/>
  <c r="E14" i="35"/>
  <c r="H13" i="35"/>
  <c r="F13" i="35"/>
  <c r="E13" i="35"/>
  <c r="H12" i="35"/>
  <c r="F12" i="35"/>
  <c r="E12" i="35"/>
  <c r="H11" i="35"/>
  <c r="F11" i="35"/>
  <c r="E11" i="35"/>
  <c r="H10" i="35"/>
  <c r="F10" i="35"/>
  <c r="E10" i="35"/>
  <c r="H9" i="35"/>
  <c r="F9" i="35"/>
  <c r="E9" i="35"/>
  <c r="B9" i="35"/>
  <c r="K6" i="35"/>
  <c r="D6" i="35"/>
  <c r="D5" i="35"/>
  <c r="D4" i="35"/>
  <c r="F22" i="5"/>
  <c r="J48" i="5" l="1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F21" i="5"/>
  <c r="H21" i="5"/>
  <c r="H22" i="5" s="1"/>
  <c r="H23" i="5" s="1"/>
  <c r="H24" i="5" s="1"/>
  <c r="H25" i="5" s="1"/>
  <c r="H26" i="5" s="1"/>
  <c r="H27" i="5" s="1"/>
  <c r="H28" i="5" s="1"/>
  <c r="H29" i="5" s="1"/>
  <c r="H30" i="5" s="1"/>
  <c r="H31" i="5" s="1"/>
  <c r="H32" i="5" s="1"/>
  <c r="H33" i="5" s="1"/>
  <c r="H34" i="5" s="1"/>
  <c r="H35" i="5" s="1"/>
  <c r="H36" i="5" s="1"/>
  <c r="H37" i="5" s="1"/>
  <c r="H38" i="5" s="1"/>
  <c r="H39" i="5" s="1"/>
  <c r="H40" i="5" s="1"/>
  <c r="H41" i="5" s="1"/>
  <c r="H42" i="5" s="1"/>
  <c r="H43" i="5" s="1"/>
  <c r="H44" i="5" s="1"/>
  <c r="H45" i="5" s="1"/>
  <c r="H46" i="5" s="1"/>
  <c r="H47" i="5" s="1"/>
  <c r="H48" i="5" s="1"/>
  <c r="H49" i="5" s="1"/>
  <c r="H50" i="5" s="1"/>
  <c r="H51" i="5" s="1"/>
  <c r="I21" i="5"/>
  <c r="J21" i="5"/>
  <c r="I22" i="5"/>
  <c r="J22" i="5"/>
  <c r="F23" i="5"/>
  <c r="I23" i="5"/>
  <c r="J23" i="5"/>
  <c r="F24" i="5"/>
  <c r="I24" i="5"/>
  <c r="J24" i="5"/>
  <c r="F25" i="5"/>
  <c r="I25" i="5"/>
  <c r="J25" i="5"/>
  <c r="F26" i="5"/>
  <c r="I26" i="5"/>
  <c r="J26" i="5"/>
  <c r="F27" i="5"/>
  <c r="I27" i="5"/>
  <c r="J27" i="5"/>
  <c r="F28" i="5"/>
  <c r="I28" i="5"/>
  <c r="J28" i="5"/>
  <c r="F29" i="5"/>
  <c r="I29" i="5"/>
  <c r="J29" i="5"/>
  <c r="F30" i="5"/>
  <c r="I30" i="5"/>
  <c r="J30" i="5"/>
  <c r="F31" i="5"/>
  <c r="I31" i="5"/>
  <c r="J31" i="5"/>
  <c r="F32" i="5"/>
  <c r="I32" i="5"/>
  <c r="J32" i="5"/>
  <c r="F33" i="5"/>
  <c r="I33" i="5"/>
  <c r="J33" i="5"/>
  <c r="F34" i="5"/>
  <c r="I34" i="5"/>
  <c r="J34" i="5"/>
  <c r="F35" i="5"/>
  <c r="I35" i="5"/>
  <c r="J35" i="5"/>
  <c r="F36" i="5"/>
  <c r="I36" i="5"/>
  <c r="J36" i="5"/>
  <c r="F37" i="5"/>
  <c r="I37" i="5"/>
  <c r="J37" i="5"/>
  <c r="F38" i="5"/>
  <c r="I38" i="5"/>
  <c r="J38" i="5"/>
  <c r="F39" i="5"/>
  <c r="I39" i="5"/>
  <c r="J39" i="5"/>
  <c r="F40" i="5"/>
  <c r="I40" i="5"/>
  <c r="J40" i="5"/>
  <c r="F41" i="5"/>
  <c r="I41" i="5"/>
  <c r="J41" i="5"/>
  <c r="F42" i="5"/>
  <c r="I42" i="5"/>
  <c r="J42" i="5"/>
  <c r="F43" i="5"/>
  <c r="I43" i="5"/>
  <c r="J43" i="5"/>
  <c r="F44" i="5"/>
  <c r="I44" i="5"/>
  <c r="J44" i="5"/>
  <c r="F45" i="5"/>
  <c r="I45" i="5"/>
  <c r="J45" i="5"/>
  <c r="A46" i="5"/>
  <c r="A47" i="5" s="1"/>
  <c r="A48" i="5" s="1"/>
  <c r="A49" i="5" s="1"/>
  <c r="A50" i="5" s="1"/>
  <c r="A51" i="5" s="1"/>
  <c r="F46" i="5"/>
  <c r="I46" i="5"/>
  <c r="J46" i="5"/>
  <c r="F47" i="5"/>
  <c r="I47" i="5"/>
  <c r="J47" i="5"/>
  <c r="F48" i="5"/>
  <c r="I48" i="5"/>
  <c r="F49" i="5"/>
  <c r="I49" i="5"/>
  <c r="F50" i="5"/>
  <c r="I50" i="5"/>
  <c r="F51" i="5"/>
  <c r="I51" i="5"/>
  <c r="J72" i="5" l="1"/>
  <c r="J71" i="5"/>
  <c r="I71" i="5"/>
  <c r="I109" i="22" l="1"/>
  <c r="G111" i="22"/>
  <c r="I111" i="22"/>
  <c r="I110" i="22"/>
  <c r="G110" i="22"/>
  <c r="G109" i="22"/>
  <c r="J78" i="22"/>
  <c r="K78" i="22"/>
  <c r="J79" i="22"/>
  <c r="K79" i="22"/>
  <c r="J80" i="22"/>
  <c r="K80" i="22"/>
  <c r="J81" i="22"/>
  <c r="K81" i="22"/>
  <c r="J82" i="22"/>
  <c r="K82" i="22"/>
  <c r="J83" i="22"/>
  <c r="K83" i="22"/>
  <c r="J84" i="22"/>
  <c r="K84" i="22"/>
  <c r="J85" i="22"/>
  <c r="K85" i="22"/>
  <c r="J86" i="22"/>
  <c r="K86" i="22"/>
  <c r="J87" i="22"/>
  <c r="K87" i="22"/>
  <c r="J88" i="22"/>
  <c r="K88" i="22"/>
  <c r="O70" i="22"/>
  <c r="M70" i="22"/>
  <c r="K70" i="22"/>
  <c r="G69" i="22"/>
  <c r="M69" i="22" s="1"/>
  <c r="L66" i="22"/>
  <c r="I66" i="22"/>
  <c r="A53" i="22"/>
  <c r="A52" i="22"/>
  <c r="A21" i="22"/>
  <c r="A19" i="22"/>
  <c r="A3" i="22"/>
  <c r="A2" i="22"/>
  <c r="A1" i="22"/>
  <c r="K1311" i="34"/>
  <c r="J1311" i="34"/>
  <c r="I1311" i="34"/>
  <c r="K1310" i="34"/>
  <c r="J1310" i="34"/>
  <c r="I1310" i="34"/>
  <c r="K1309" i="34"/>
  <c r="J1309" i="34"/>
  <c r="I1309" i="34"/>
  <c r="K1308" i="34"/>
  <c r="J1308" i="34"/>
  <c r="I1308" i="34"/>
  <c r="K1307" i="34"/>
  <c r="J1307" i="34"/>
  <c r="I1307" i="34"/>
  <c r="K1306" i="34"/>
  <c r="J1306" i="34"/>
  <c r="I1306" i="34"/>
  <c r="K1305" i="34"/>
  <c r="J1305" i="34"/>
  <c r="I1305" i="34"/>
  <c r="K1304" i="34"/>
  <c r="J1304" i="34"/>
  <c r="I1304" i="34"/>
  <c r="K1303" i="34"/>
  <c r="J1303" i="34"/>
  <c r="I1303" i="34"/>
  <c r="K1302" i="34"/>
  <c r="J1302" i="34"/>
  <c r="I1302" i="34"/>
  <c r="K1301" i="34"/>
  <c r="J1301" i="34"/>
  <c r="I1301" i="34"/>
  <c r="K1300" i="34"/>
  <c r="J1300" i="34"/>
  <c r="I1300" i="34"/>
  <c r="K1299" i="34"/>
  <c r="J1299" i="34"/>
  <c r="I1299" i="34"/>
  <c r="K1298" i="34"/>
  <c r="J1298" i="34"/>
  <c r="I1298" i="34"/>
  <c r="K1297" i="34"/>
  <c r="J1297" i="34"/>
  <c r="I1297" i="34"/>
  <c r="K1296" i="34"/>
  <c r="J1296" i="34"/>
  <c r="I1296" i="34"/>
  <c r="K1295" i="34"/>
  <c r="J1295" i="34"/>
  <c r="I1295" i="34"/>
  <c r="K1294" i="34"/>
  <c r="J1294" i="34"/>
  <c r="I1294" i="34"/>
  <c r="K1293" i="34"/>
  <c r="J1293" i="34"/>
  <c r="I1293" i="34"/>
  <c r="K1292" i="34"/>
  <c r="J1292" i="34"/>
  <c r="I1292" i="34"/>
  <c r="K1291" i="34"/>
  <c r="J1291" i="34"/>
  <c r="I1291" i="34"/>
  <c r="K1290" i="34"/>
  <c r="J1290" i="34"/>
  <c r="I1290" i="34"/>
  <c r="K1289" i="34"/>
  <c r="J1289" i="34"/>
  <c r="I1289" i="34"/>
  <c r="K1288" i="34"/>
  <c r="J1288" i="34"/>
  <c r="I1288" i="34"/>
  <c r="K1287" i="34"/>
  <c r="J1287" i="34"/>
  <c r="I1287" i="34"/>
  <c r="K1286" i="34"/>
  <c r="J1286" i="34"/>
  <c r="I1286" i="34"/>
  <c r="K1285" i="34"/>
  <c r="J1285" i="34"/>
  <c r="I1285" i="34"/>
  <c r="K1284" i="34"/>
  <c r="J1284" i="34"/>
  <c r="I1284" i="34"/>
  <c r="K1283" i="34"/>
  <c r="J1283" i="34"/>
  <c r="I1283" i="34"/>
  <c r="K1282" i="34"/>
  <c r="J1282" i="34"/>
  <c r="I1282" i="34"/>
  <c r="K1281" i="34"/>
  <c r="J1281" i="34"/>
  <c r="I1281" i="34"/>
  <c r="K1280" i="34"/>
  <c r="J1280" i="34"/>
  <c r="I1280" i="34"/>
  <c r="K1279" i="34"/>
  <c r="J1279" i="34"/>
  <c r="I1279" i="34"/>
  <c r="K1278" i="34"/>
  <c r="J1278" i="34"/>
  <c r="I1278" i="34"/>
  <c r="K1277" i="34"/>
  <c r="J1277" i="34"/>
  <c r="I1277" i="34"/>
  <c r="K1276" i="34"/>
  <c r="J1276" i="34"/>
  <c r="I1276" i="34"/>
  <c r="K1275" i="34"/>
  <c r="J1275" i="34"/>
  <c r="I1275" i="34"/>
  <c r="K1274" i="34"/>
  <c r="J1274" i="34"/>
  <c r="I1274" i="34"/>
  <c r="K1273" i="34"/>
  <c r="J1273" i="34"/>
  <c r="I1273" i="34"/>
  <c r="K1272" i="34"/>
  <c r="J1272" i="34"/>
  <c r="I1272" i="34"/>
  <c r="K1271" i="34"/>
  <c r="J1271" i="34"/>
  <c r="I1271" i="34"/>
  <c r="K1270" i="34"/>
  <c r="J1270" i="34"/>
  <c r="I1270" i="34"/>
  <c r="K1269" i="34"/>
  <c r="J1269" i="34"/>
  <c r="I1269" i="34"/>
  <c r="K1268" i="34"/>
  <c r="J1268" i="34"/>
  <c r="I1268" i="34"/>
  <c r="K1267" i="34"/>
  <c r="J1267" i="34"/>
  <c r="I1267" i="34"/>
  <c r="K1266" i="34"/>
  <c r="J1266" i="34"/>
  <c r="I1266" i="34"/>
  <c r="K1265" i="34"/>
  <c r="J1265" i="34"/>
  <c r="I1265" i="34"/>
  <c r="K1264" i="34"/>
  <c r="J1264" i="34"/>
  <c r="I1264" i="34"/>
  <c r="K1263" i="34"/>
  <c r="J1263" i="34"/>
  <c r="I1263" i="34"/>
  <c r="K1262" i="34"/>
  <c r="J1262" i="34"/>
  <c r="I1262" i="34"/>
  <c r="K1261" i="34"/>
  <c r="J1261" i="34"/>
  <c r="I1261" i="34"/>
  <c r="K1260" i="34"/>
  <c r="J1260" i="34"/>
  <c r="I1260" i="34"/>
  <c r="K1259" i="34"/>
  <c r="J1259" i="34"/>
  <c r="I1259" i="34"/>
  <c r="K1258" i="34"/>
  <c r="J1258" i="34"/>
  <c r="I1258" i="34"/>
  <c r="K1257" i="34"/>
  <c r="J1257" i="34"/>
  <c r="I1257" i="34"/>
  <c r="K1256" i="34"/>
  <c r="J1256" i="34"/>
  <c r="I1256" i="34"/>
  <c r="K1255" i="34"/>
  <c r="J1255" i="34"/>
  <c r="I1255" i="34"/>
  <c r="K1254" i="34"/>
  <c r="J1254" i="34"/>
  <c r="I1254" i="34"/>
  <c r="K1253" i="34"/>
  <c r="J1253" i="34"/>
  <c r="I1253" i="34"/>
  <c r="K1252" i="34"/>
  <c r="J1252" i="34"/>
  <c r="I1252" i="34"/>
  <c r="K1251" i="34"/>
  <c r="J1251" i="34"/>
  <c r="I1251" i="34"/>
  <c r="K1250" i="34"/>
  <c r="J1250" i="34"/>
  <c r="I1250" i="34"/>
  <c r="K1249" i="34"/>
  <c r="J1249" i="34"/>
  <c r="I1249" i="34"/>
  <c r="K1248" i="34"/>
  <c r="J1248" i="34"/>
  <c r="I1248" i="34"/>
  <c r="K1247" i="34"/>
  <c r="J1247" i="34"/>
  <c r="I1247" i="34"/>
  <c r="K1246" i="34"/>
  <c r="J1246" i="34"/>
  <c r="I1246" i="34"/>
  <c r="K1245" i="34"/>
  <c r="J1245" i="34"/>
  <c r="I1245" i="34"/>
  <c r="K1244" i="34"/>
  <c r="J1244" i="34"/>
  <c r="I1244" i="34"/>
  <c r="K1243" i="34"/>
  <c r="J1243" i="34"/>
  <c r="I1243" i="34"/>
  <c r="K1242" i="34"/>
  <c r="J1242" i="34"/>
  <c r="I1242" i="34"/>
  <c r="K1241" i="34"/>
  <c r="J1241" i="34"/>
  <c r="I1241" i="34"/>
  <c r="K1240" i="34"/>
  <c r="J1240" i="34"/>
  <c r="I1240" i="34"/>
  <c r="K1239" i="34"/>
  <c r="J1239" i="34"/>
  <c r="I1239" i="34"/>
  <c r="K1238" i="34"/>
  <c r="J1238" i="34"/>
  <c r="I1238" i="34"/>
  <c r="K1237" i="34"/>
  <c r="J1237" i="34"/>
  <c r="I1237" i="34"/>
  <c r="K1236" i="34"/>
  <c r="J1236" i="34"/>
  <c r="I1236" i="34"/>
  <c r="K1235" i="34"/>
  <c r="J1235" i="34"/>
  <c r="I1235" i="34"/>
  <c r="K1234" i="34"/>
  <c r="J1234" i="34"/>
  <c r="I1234" i="34"/>
  <c r="K1233" i="34"/>
  <c r="J1233" i="34"/>
  <c r="I1233" i="34"/>
  <c r="K1232" i="34"/>
  <c r="J1232" i="34"/>
  <c r="I1232" i="34"/>
  <c r="K1231" i="34"/>
  <c r="J1231" i="34"/>
  <c r="I1231" i="34"/>
  <c r="K1230" i="34"/>
  <c r="J1230" i="34"/>
  <c r="I1230" i="34"/>
  <c r="K1229" i="34"/>
  <c r="J1229" i="34"/>
  <c r="I1229" i="34"/>
  <c r="K1228" i="34"/>
  <c r="J1228" i="34"/>
  <c r="I1228" i="34"/>
  <c r="K1227" i="34"/>
  <c r="J1227" i="34"/>
  <c r="I1227" i="34"/>
  <c r="K1226" i="34"/>
  <c r="J1226" i="34"/>
  <c r="I1226" i="34"/>
  <c r="K1225" i="34"/>
  <c r="J1225" i="34"/>
  <c r="I1225" i="34"/>
  <c r="K1224" i="34"/>
  <c r="J1224" i="34"/>
  <c r="I1224" i="34"/>
  <c r="K1223" i="34"/>
  <c r="J1223" i="34"/>
  <c r="I1223" i="34"/>
  <c r="K1222" i="34"/>
  <c r="J1222" i="34"/>
  <c r="I1222" i="34"/>
  <c r="K1221" i="34"/>
  <c r="J1221" i="34"/>
  <c r="I1221" i="34"/>
  <c r="K1220" i="34"/>
  <c r="J1220" i="34"/>
  <c r="I1220" i="34"/>
  <c r="K1219" i="34"/>
  <c r="J1219" i="34"/>
  <c r="I1219" i="34"/>
  <c r="K1218" i="34"/>
  <c r="J1218" i="34"/>
  <c r="I1218" i="34"/>
  <c r="K1217" i="34"/>
  <c r="J1217" i="34"/>
  <c r="I1217" i="34"/>
  <c r="K1216" i="34"/>
  <c r="J1216" i="34"/>
  <c r="I1216" i="34"/>
  <c r="K1215" i="34"/>
  <c r="J1215" i="34"/>
  <c r="I1215" i="34"/>
  <c r="K1214" i="34"/>
  <c r="J1214" i="34"/>
  <c r="I1214" i="34"/>
  <c r="K1213" i="34"/>
  <c r="J1213" i="34"/>
  <c r="I1213" i="34"/>
  <c r="K1212" i="34"/>
  <c r="J1212" i="34"/>
  <c r="I1212" i="34"/>
  <c r="K1211" i="34"/>
  <c r="J1211" i="34"/>
  <c r="I1211" i="34"/>
  <c r="K1210" i="34"/>
  <c r="J1210" i="34"/>
  <c r="I1210" i="34"/>
  <c r="K1209" i="34"/>
  <c r="J1209" i="34"/>
  <c r="I1209" i="34"/>
  <c r="K1208" i="34"/>
  <c r="J1208" i="34"/>
  <c r="I1208" i="34"/>
  <c r="K1207" i="34"/>
  <c r="J1207" i="34"/>
  <c r="I1207" i="34"/>
  <c r="K1206" i="34"/>
  <c r="J1206" i="34"/>
  <c r="I1206" i="34"/>
  <c r="K1205" i="34"/>
  <c r="J1205" i="34"/>
  <c r="I1205" i="34"/>
  <c r="K1204" i="34"/>
  <c r="J1204" i="34"/>
  <c r="I1204" i="34"/>
  <c r="K1203" i="34"/>
  <c r="J1203" i="34"/>
  <c r="I1203" i="34"/>
  <c r="K1202" i="34"/>
  <c r="J1202" i="34"/>
  <c r="I1202" i="34"/>
  <c r="K1201" i="34"/>
  <c r="J1201" i="34"/>
  <c r="I1201" i="34"/>
  <c r="K1200" i="34"/>
  <c r="J1200" i="34"/>
  <c r="I1200" i="34"/>
  <c r="K1199" i="34"/>
  <c r="J1199" i="34"/>
  <c r="I1199" i="34"/>
  <c r="K1198" i="34"/>
  <c r="J1198" i="34"/>
  <c r="I1198" i="34"/>
  <c r="K1197" i="34"/>
  <c r="J1197" i="34"/>
  <c r="I1197" i="34"/>
  <c r="K1196" i="34"/>
  <c r="J1196" i="34"/>
  <c r="I1196" i="34"/>
  <c r="K1195" i="34"/>
  <c r="J1195" i="34"/>
  <c r="I1195" i="34"/>
  <c r="K1194" i="34"/>
  <c r="J1194" i="34"/>
  <c r="I1194" i="34"/>
  <c r="K1193" i="34"/>
  <c r="J1193" i="34"/>
  <c r="I1193" i="34"/>
  <c r="K1192" i="34"/>
  <c r="J1192" i="34"/>
  <c r="I1192" i="34"/>
  <c r="K1191" i="34"/>
  <c r="J1191" i="34"/>
  <c r="I1191" i="34"/>
  <c r="K1190" i="34"/>
  <c r="J1190" i="34"/>
  <c r="I1190" i="34"/>
  <c r="K1189" i="34"/>
  <c r="J1189" i="34"/>
  <c r="I1189" i="34"/>
  <c r="K1188" i="34"/>
  <c r="J1188" i="34"/>
  <c r="I1188" i="34"/>
  <c r="K1187" i="34"/>
  <c r="J1187" i="34"/>
  <c r="I1187" i="34"/>
  <c r="K1186" i="34"/>
  <c r="J1186" i="34"/>
  <c r="I1186" i="34"/>
  <c r="K1185" i="34"/>
  <c r="J1185" i="34"/>
  <c r="I1185" i="34"/>
  <c r="K1184" i="34"/>
  <c r="J1184" i="34"/>
  <c r="I1184" i="34"/>
  <c r="K1183" i="34"/>
  <c r="J1183" i="34"/>
  <c r="I1183" i="34"/>
  <c r="K1182" i="34"/>
  <c r="J1182" i="34"/>
  <c r="I1182" i="34"/>
  <c r="K1181" i="34"/>
  <c r="J1181" i="34"/>
  <c r="I1181" i="34"/>
  <c r="K1180" i="34"/>
  <c r="J1180" i="34"/>
  <c r="I1180" i="34"/>
  <c r="K1179" i="34"/>
  <c r="J1179" i="34"/>
  <c r="I1179" i="34"/>
  <c r="K1178" i="34"/>
  <c r="J1178" i="34"/>
  <c r="I1178" i="34"/>
  <c r="K1177" i="34"/>
  <c r="J1177" i="34"/>
  <c r="I1177" i="34"/>
  <c r="K1176" i="34"/>
  <c r="J1176" i="34"/>
  <c r="I1176" i="34"/>
  <c r="K1175" i="34"/>
  <c r="J1175" i="34"/>
  <c r="I1175" i="34"/>
  <c r="K1174" i="34"/>
  <c r="J1174" i="34"/>
  <c r="I1174" i="34"/>
  <c r="K1173" i="34"/>
  <c r="J1173" i="34"/>
  <c r="I1173" i="34"/>
  <c r="K1172" i="34"/>
  <c r="J1172" i="34"/>
  <c r="I1172" i="34"/>
  <c r="K1171" i="34"/>
  <c r="J1171" i="34"/>
  <c r="I1171" i="34"/>
  <c r="K1170" i="34"/>
  <c r="J1170" i="34"/>
  <c r="I1170" i="34"/>
  <c r="K1169" i="34"/>
  <c r="J1169" i="34"/>
  <c r="I1169" i="34"/>
  <c r="K1168" i="34"/>
  <c r="J1168" i="34"/>
  <c r="I1168" i="34"/>
  <c r="K1167" i="34"/>
  <c r="J1167" i="34"/>
  <c r="I1167" i="34"/>
  <c r="K1166" i="34"/>
  <c r="J1166" i="34"/>
  <c r="I1166" i="34"/>
  <c r="K1165" i="34"/>
  <c r="J1165" i="34"/>
  <c r="I1165" i="34"/>
  <c r="K1164" i="34"/>
  <c r="J1164" i="34"/>
  <c r="I1164" i="34"/>
  <c r="K1163" i="34"/>
  <c r="J1163" i="34"/>
  <c r="I1163" i="34"/>
  <c r="K1162" i="34"/>
  <c r="J1162" i="34"/>
  <c r="I1162" i="34"/>
  <c r="K1161" i="34"/>
  <c r="J1161" i="34"/>
  <c r="I1161" i="34"/>
  <c r="K1160" i="34"/>
  <c r="J1160" i="34"/>
  <c r="I1160" i="34"/>
  <c r="K1159" i="34"/>
  <c r="J1159" i="34"/>
  <c r="I1159" i="34"/>
  <c r="K1158" i="34"/>
  <c r="J1158" i="34"/>
  <c r="I1158" i="34"/>
  <c r="K1157" i="34"/>
  <c r="J1157" i="34"/>
  <c r="I1157" i="34"/>
  <c r="K1156" i="34"/>
  <c r="J1156" i="34"/>
  <c r="I1156" i="34"/>
  <c r="K1155" i="34"/>
  <c r="J1155" i="34"/>
  <c r="I1155" i="34"/>
  <c r="K1154" i="34"/>
  <c r="J1154" i="34"/>
  <c r="I1154" i="34"/>
  <c r="K1153" i="34"/>
  <c r="J1153" i="34"/>
  <c r="I1153" i="34"/>
  <c r="K1152" i="34"/>
  <c r="J1152" i="34"/>
  <c r="I1152" i="34"/>
  <c r="K1151" i="34"/>
  <c r="J1151" i="34"/>
  <c r="I1151" i="34"/>
  <c r="K1150" i="34"/>
  <c r="J1150" i="34"/>
  <c r="I1150" i="34"/>
  <c r="K1149" i="34"/>
  <c r="J1149" i="34"/>
  <c r="I1149" i="34"/>
  <c r="K1148" i="34"/>
  <c r="J1148" i="34"/>
  <c r="I1148" i="34"/>
  <c r="K1147" i="34"/>
  <c r="J1147" i="34"/>
  <c r="I1147" i="34"/>
  <c r="K1146" i="34"/>
  <c r="J1146" i="34"/>
  <c r="I1146" i="34"/>
  <c r="K1145" i="34"/>
  <c r="J1145" i="34"/>
  <c r="I1145" i="34"/>
  <c r="K1144" i="34"/>
  <c r="J1144" i="34"/>
  <c r="I1144" i="34"/>
  <c r="K1143" i="34"/>
  <c r="J1143" i="34"/>
  <c r="I1143" i="34"/>
  <c r="K1142" i="34"/>
  <c r="J1142" i="34"/>
  <c r="I1142" i="34"/>
  <c r="K1141" i="34"/>
  <c r="J1141" i="34"/>
  <c r="I1141" i="34"/>
  <c r="K1140" i="34"/>
  <c r="J1140" i="34"/>
  <c r="I1140" i="34"/>
  <c r="K1139" i="34"/>
  <c r="J1139" i="34"/>
  <c r="I1139" i="34"/>
  <c r="K1138" i="34"/>
  <c r="J1138" i="34"/>
  <c r="I1138" i="34"/>
  <c r="K1137" i="34"/>
  <c r="J1137" i="34"/>
  <c r="I1137" i="34"/>
  <c r="K1136" i="34"/>
  <c r="J1136" i="34"/>
  <c r="I1136" i="34"/>
  <c r="K1135" i="34"/>
  <c r="J1135" i="34"/>
  <c r="I1135" i="34"/>
  <c r="K1134" i="34"/>
  <c r="J1134" i="34"/>
  <c r="I1134" i="34"/>
  <c r="K1133" i="34"/>
  <c r="J1133" i="34"/>
  <c r="I1133" i="34"/>
  <c r="K1132" i="34"/>
  <c r="J1132" i="34"/>
  <c r="I1132" i="34"/>
  <c r="K1131" i="34"/>
  <c r="J1131" i="34"/>
  <c r="I1131" i="34"/>
  <c r="K1130" i="34"/>
  <c r="J1130" i="34"/>
  <c r="I1130" i="34"/>
  <c r="K1129" i="34"/>
  <c r="J1129" i="34"/>
  <c r="I1129" i="34"/>
  <c r="K1128" i="34"/>
  <c r="J1128" i="34"/>
  <c r="I1128" i="34"/>
  <c r="K1127" i="34"/>
  <c r="J1127" i="34"/>
  <c r="I1127" i="34"/>
  <c r="K1126" i="34"/>
  <c r="J1126" i="34"/>
  <c r="I1126" i="34"/>
  <c r="K1125" i="34"/>
  <c r="J1125" i="34"/>
  <c r="I1125" i="34"/>
  <c r="K1124" i="34"/>
  <c r="J1124" i="34"/>
  <c r="I1124" i="34"/>
  <c r="K1123" i="34"/>
  <c r="J1123" i="34"/>
  <c r="I1123" i="34"/>
  <c r="K1122" i="34"/>
  <c r="J1122" i="34"/>
  <c r="I1122" i="34"/>
  <c r="K1121" i="34"/>
  <c r="J1121" i="34"/>
  <c r="I1121" i="34"/>
  <c r="K1120" i="34"/>
  <c r="J1120" i="34"/>
  <c r="I1120" i="34"/>
  <c r="K1119" i="34"/>
  <c r="J1119" i="34"/>
  <c r="I1119" i="34"/>
  <c r="K1118" i="34"/>
  <c r="J1118" i="34"/>
  <c r="I1118" i="34"/>
  <c r="K1117" i="34"/>
  <c r="J1117" i="34"/>
  <c r="I1117" i="34"/>
  <c r="K1116" i="34"/>
  <c r="J1116" i="34"/>
  <c r="I1116" i="34"/>
  <c r="K1115" i="34"/>
  <c r="J1115" i="34"/>
  <c r="I1115" i="34"/>
  <c r="K1114" i="34"/>
  <c r="J1114" i="34"/>
  <c r="I1114" i="34"/>
  <c r="K1113" i="34"/>
  <c r="J1113" i="34"/>
  <c r="I1113" i="34"/>
  <c r="K1112" i="34"/>
  <c r="J1112" i="34"/>
  <c r="I1112" i="34"/>
  <c r="K1111" i="34"/>
  <c r="J1111" i="34"/>
  <c r="I1111" i="34"/>
  <c r="K1110" i="34"/>
  <c r="J1110" i="34"/>
  <c r="I1110" i="34"/>
  <c r="K1109" i="34"/>
  <c r="J1109" i="34"/>
  <c r="I1109" i="34"/>
  <c r="K1108" i="34"/>
  <c r="J1108" i="34"/>
  <c r="I1108" i="34"/>
  <c r="K1107" i="34"/>
  <c r="J1107" i="34"/>
  <c r="I1107" i="34"/>
  <c r="K1106" i="34"/>
  <c r="J1106" i="34"/>
  <c r="I1106" i="34"/>
  <c r="K1105" i="34"/>
  <c r="J1105" i="34"/>
  <c r="I1105" i="34"/>
  <c r="K1104" i="34"/>
  <c r="J1104" i="34"/>
  <c r="I1104" i="34"/>
  <c r="K1103" i="34"/>
  <c r="J1103" i="34"/>
  <c r="I1103" i="34"/>
  <c r="K1102" i="34"/>
  <c r="J1102" i="34"/>
  <c r="I1102" i="34"/>
  <c r="K1101" i="34"/>
  <c r="J1101" i="34"/>
  <c r="I1101" i="34"/>
  <c r="K1100" i="34"/>
  <c r="J1100" i="34"/>
  <c r="I1100" i="34"/>
  <c r="K1099" i="34"/>
  <c r="J1099" i="34"/>
  <c r="I1099" i="34"/>
  <c r="K1098" i="34"/>
  <c r="J1098" i="34"/>
  <c r="I1098" i="34"/>
  <c r="K1097" i="34"/>
  <c r="J1097" i="34"/>
  <c r="I1097" i="34"/>
  <c r="K1096" i="34"/>
  <c r="J1096" i="34"/>
  <c r="I1096" i="34"/>
  <c r="K1095" i="34"/>
  <c r="J1095" i="34"/>
  <c r="I1095" i="34"/>
  <c r="K1094" i="34"/>
  <c r="J1094" i="34"/>
  <c r="I1094" i="34"/>
  <c r="K1093" i="34"/>
  <c r="J1093" i="34"/>
  <c r="I1093" i="34"/>
  <c r="K1092" i="34"/>
  <c r="J1092" i="34"/>
  <c r="I1092" i="34"/>
  <c r="K1091" i="34"/>
  <c r="J1091" i="34"/>
  <c r="I1091" i="34"/>
  <c r="K1090" i="34"/>
  <c r="J1090" i="34"/>
  <c r="I1090" i="34"/>
  <c r="K1089" i="34"/>
  <c r="J1089" i="34"/>
  <c r="I1089" i="34"/>
  <c r="K1088" i="34"/>
  <c r="J1088" i="34"/>
  <c r="I1088" i="34"/>
  <c r="K1087" i="34"/>
  <c r="J1087" i="34"/>
  <c r="I1087" i="34"/>
  <c r="K1086" i="34"/>
  <c r="J1086" i="34"/>
  <c r="I1086" i="34"/>
  <c r="K1085" i="34"/>
  <c r="J1085" i="34"/>
  <c r="I1085" i="34"/>
  <c r="K1084" i="34"/>
  <c r="J1084" i="34"/>
  <c r="I1084" i="34"/>
  <c r="K1083" i="34"/>
  <c r="J1083" i="34"/>
  <c r="I1083" i="34"/>
  <c r="K1082" i="34"/>
  <c r="J1082" i="34"/>
  <c r="I1082" i="34"/>
  <c r="K1081" i="34"/>
  <c r="J1081" i="34"/>
  <c r="I1081" i="34"/>
  <c r="K1080" i="34"/>
  <c r="J1080" i="34"/>
  <c r="I1080" i="34"/>
  <c r="K1079" i="34"/>
  <c r="J1079" i="34"/>
  <c r="I1079" i="34"/>
  <c r="K1078" i="34"/>
  <c r="J1078" i="34"/>
  <c r="I1078" i="34"/>
  <c r="K1077" i="34"/>
  <c r="J1077" i="34"/>
  <c r="I1077" i="34"/>
  <c r="K1076" i="34"/>
  <c r="J1076" i="34"/>
  <c r="I1076" i="34"/>
  <c r="K1075" i="34"/>
  <c r="J1075" i="34"/>
  <c r="I1075" i="34"/>
  <c r="K1074" i="34"/>
  <c r="J1074" i="34"/>
  <c r="I1074" i="34"/>
  <c r="K1073" i="34"/>
  <c r="J1073" i="34"/>
  <c r="I1073" i="34"/>
  <c r="K1072" i="34"/>
  <c r="J1072" i="34"/>
  <c r="I1072" i="34"/>
  <c r="K1071" i="34"/>
  <c r="J1071" i="34"/>
  <c r="I1071" i="34"/>
  <c r="K1070" i="34"/>
  <c r="J1070" i="34"/>
  <c r="I1070" i="34"/>
  <c r="K1069" i="34"/>
  <c r="J1069" i="34"/>
  <c r="I1069" i="34"/>
  <c r="K1068" i="34"/>
  <c r="J1068" i="34"/>
  <c r="I1068" i="34"/>
  <c r="K1067" i="34"/>
  <c r="J1067" i="34"/>
  <c r="I1067" i="34"/>
  <c r="K1066" i="34"/>
  <c r="J1066" i="34"/>
  <c r="I1066" i="34"/>
  <c r="K1065" i="34"/>
  <c r="J1065" i="34"/>
  <c r="I1065" i="34"/>
  <c r="K1064" i="34"/>
  <c r="J1064" i="34"/>
  <c r="I1064" i="34"/>
  <c r="K1063" i="34"/>
  <c r="J1063" i="34"/>
  <c r="I1063" i="34"/>
  <c r="K1062" i="34"/>
  <c r="J1062" i="34"/>
  <c r="I1062" i="34"/>
  <c r="K1061" i="34"/>
  <c r="J1061" i="34"/>
  <c r="I1061" i="34"/>
  <c r="K1060" i="34"/>
  <c r="J1060" i="34"/>
  <c r="I1060" i="34"/>
  <c r="K1059" i="34"/>
  <c r="J1059" i="34"/>
  <c r="I1059" i="34"/>
  <c r="K1058" i="34"/>
  <c r="J1058" i="34"/>
  <c r="I1058" i="34"/>
  <c r="K1057" i="34"/>
  <c r="J1057" i="34"/>
  <c r="I1057" i="34"/>
  <c r="K1056" i="34"/>
  <c r="J1056" i="34"/>
  <c r="I1056" i="34"/>
  <c r="K1055" i="34"/>
  <c r="J1055" i="34"/>
  <c r="I1055" i="34"/>
  <c r="K1054" i="34"/>
  <c r="J1054" i="34"/>
  <c r="I1054" i="34"/>
  <c r="K1053" i="34"/>
  <c r="J1053" i="34"/>
  <c r="I1053" i="34"/>
  <c r="K1052" i="34"/>
  <c r="J1052" i="34"/>
  <c r="I1052" i="34"/>
  <c r="K1051" i="34"/>
  <c r="J1051" i="34"/>
  <c r="I1051" i="34"/>
  <c r="K1050" i="34"/>
  <c r="J1050" i="34"/>
  <c r="I1050" i="34"/>
  <c r="K1049" i="34"/>
  <c r="J1049" i="34"/>
  <c r="I1049" i="34"/>
  <c r="K1048" i="34"/>
  <c r="J1048" i="34"/>
  <c r="I1048" i="34"/>
  <c r="K1047" i="34"/>
  <c r="J1047" i="34"/>
  <c r="I1047" i="34"/>
  <c r="K1046" i="34"/>
  <c r="J1046" i="34"/>
  <c r="I1046" i="34"/>
  <c r="K1045" i="34"/>
  <c r="J1045" i="34"/>
  <c r="I1045" i="34"/>
  <c r="K1044" i="34"/>
  <c r="J1044" i="34"/>
  <c r="I1044" i="34"/>
  <c r="K1043" i="34"/>
  <c r="J1043" i="34"/>
  <c r="I1043" i="34"/>
  <c r="K1042" i="34"/>
  <c r="J1042" i="34"/>
  <c r="I1042" i="34"/>
  <c r="K1041" i="34"/>
  <c r="J1041" i="34"/>
  <c r="I1041" i="34"/>
  <c r="K1040" i="34"/>
  <c r="J1040" i="34"/>
  <c r="I1040" i="34"/>
  <c r="K1039" i="34"/>
  <c r="J1039" i="34"/>
  <c r="I1039" i="34"/>
  <c r="K1038" i="34"/>
  <c r="J1038" i="34"/>
  <c r="I1038" i="34"/>
  <c r="K1037" i="34"/>
  <c r="J1037" i="34"/>
  <c r="I1037" i="34"/>
  <c r="K1036" i="34"/>
  <c r="J1036" i="34"/>
  <c r="I1036" i="34"/>
  <c r="K1035" i="34"/>
  <c r="J1035" i="34"/>
  <c r="I1035" i="34"/>
  <c r="K1034" i="34"/>
  <c r="J1034" i="34"/>
  <c r="I1034" i="34"/>
  <c r="K1033" i="34"/>
  <c r="J1033" i="34"/>
  <c r="I1033" i="34"/>
  <c r="K1032" i="34"/>
  <c r="J1032" i="34"/>
  <c r="I1032" i="34"/>
  <c r="K1031" i="34"/>
  <c r="J1031" i="34"/>
  <c r="I1031" i="34"/>
  <c r="K1030" i="34"/>
  <c r="J1030" i="34"/>
  <c r="I1030" i="34"/>
  <c r="K1029" i="34"/>
  <c r="J1029" i="34"/>
  <c r="I1029" i="34"/>
  <c r="K1028" i="34"/>
  <c r="J1028" i="34"/>
  <c r="I1028" i="34"/>
  <c r="K1027" i="34"/>
  <c r="J1027" i="34"/>
  <c r="I1027" i="34"/>
  <c r="K1026" i="34"/>
  <c r="J1026" i="34"/>
  <c r="I1026" i="34"/>
  <c r="K1025" i="34"/>
  <c r="J1025" i="34"/>
  <c r="I1025" i="34"/>
  <c r="K1024" i="34"/>
  <c r="J1024" i="34"/>
  <c r="I1024" i="34"/>
  <c r="K1023" i="34"/>
  <c r="J1023" i="34"/>
  <c r="I1023" i="34"/>
  <c r="K1022" i="34"/>
  <c r="J1022" i="34"/>
  <c r="I1022" i="34"/>
  <c r="K1021" i="34"/>
  <c r="J1021" i="34"/>
  <c r="I1021" i="34"/>
  <c r="K1020" i="34"/>
  <c r="J1020" i="34"/>
  <c r="I1020" i="34"/>
  <c r="K1019" i="34"/>
  <c r="J1019" i="34"/>
  <c r="I1019" i="34"/>
  <c r="K1018" i="34"/>
  <c r="J1018" i="34"/>
  <c r="I1018" i="34"/>
  <c r="K1017" i="34"/>
  <c r="J1017" i="34"/>
  <c r="I1017" i="34"/>
  <c r="K1016" i="34"/>
  <c r="J1016" i="34"/>
  <c r="I1016" i="34"/>
  <c r="K1015" i="34"/>
  <c r="J1015" i="34"/>
  <c r="I1015" i="34"/>
  <c r="K1014" i="34"/>
  <c r="J1014" i="34"/>
  <c r="I1014" i="34"/>
  <c r="K1013" i="34"/>
  <c r="J1013" i="34"/>
  <c r="I1013" i="34"/>
  <c r="K1012" i="34"/>
  <c r="J1012" i="34"/>
  <c r="I1012" i="34"/>
  <c r="K1011" i="34"/>
  <c r="J1011" i="34"/>
  <c r="I1011" i="34"/>
  <c r="K1010" i="34"/>
  <c r="J1010" i="34"/>
  <c r="I1010" i="34"/>
  <c r="K1009" i="34"/>
  <c r="J1009" i="34"/>
  <c r="I1009" i="34"/>
  <c r="K1008" i="34"/>
  <c r="J1008" i="34"/>
  <c r="I1008" i="34"/>
  <c r="K1007" i="34"/>
  <c r="J1007" i="34"/>
  <c r="I1007" i="34"/>
  <c r="K1006" i="34"/>
  <c r="J1006" i="34"/>
  <c r="I1006" i="34"/>
  <c r="K1005" i="34"/>
  <c r="J1005" i="34"/>
  <c r="I1005" i="34"/>
  <c r="K1004" i="34"/>
  <c r="J1004" i="34"/>
  <c r="I1004" i="34"/>
  <c r="K1003" i="34"/>
  <c r="J1003" i="34"/>
  <c r="I1003" i="34"/>
  <c r="K1002" i="34"/>
  <c r="J1002" i="34"/>
  <c r="I1002" i="34"/>
  <c r="K1001" i="34"/>
  <c r="J1001" i="34"/>
  <c r="I1001" i="34"/>
  <c r="K1000" i="34"/>
  <c r="J1000" i="34"/>
  <c r="I1000" i="34"/>
  <c r="K999" i="34"/>
  <c r="J999" i="34"/>
  <c r="I999" i="34"/>
  <c r="K998" i="34"/>
  <c r="J998" i="34"/>
  <c r="I998" i="34"/>
  <c r="K997" i="34"/>
  <c r="J997" i="34"/>
  <c r="I997" i="34"/>
  <c r="K996" i="34"/>
  <c r="J996" i="34"/>
  <c r="I996" i="34"/>
  <c r="K995" i="34"/>
  <c r="J995" i="34"/>
  <c r="I995" i="34"/>
  <c r="K994" i="34"/>
  <c r="J994" i="34"/>
  <c r="I994" i="34"/>
  <c r="K993" i="34"/>
  <c r="J993" i="34"/>
  <c r="I993" i="34"/>
  <c r="K992" i="34"/>
  <c r="J992" i="34"/>
  <c r="I992" i="34"/>
  <c r="K991" i="34"/>
  <c r="J991" i="34"/>
  <c r="I991" i="34"/>
  <c r="K990" i="34"/>
  <c r="J990" i="34"/>
  <c r="I990" i="34"/>
  <c r="K989" i="34"/>
  <c r="J989" i="34"/>
  <c r="I989" i="34"/>
  <c r="K988" i="34"/>
  <c r="J988" i="34"/>
  <c r="I988" i="34"/>
  <c r="K987" i="34"/>
  <c r="J987" i="34"/>
  <c r="I987" i="34"/>
  <c r="K986" i="34"/>
  <c r="J986" i="34"/>
  <c r="I986" i="34"/>
  <c r="K985" i="34"/>
  <c r="J985" i="34"/>
  <c r="I985" i="34"/>
  <c r="K984" i="34"/>
  <c r="J984" i="34"/>
  <c r="I984" i="34"/>
  <c r="K983" i="34"/>
  <c r="J983" i="34"/>
  <c r="I983" i="34"/>
  <c r="K982" i="34"/>
  <c r="J982" i="34"/>
  <c r="I982" i="34"/>
  <c r="K981" i="34"/>
  <c r="J981" i="34"/>
  <c r="I981" i="34"/>
  <c r="K980" i="34"/>
  <c r="J980" i="34"/>
  <c r="I980" i="34"/>
  <c r="K979" i="34"/>
  <c r="J979" i="34"/>
  <c r="I979" i="34"/>
  <c r="K978" i="34"/>
  <c r="J978" i="34"/>
  <c r="I978" i="34"/>
  <c r="K977" i="34"/>
  <c r="J977" i="34"/>
  <c r="I977" i="34"/>
  <c r="K976" i="34"/>
  <c r="J976" i="34"/>
  <c r="I976" i="34"/>
  <c r="K975" i="34"/>
  <c r="J975" i="34"/>
  <c r="I975" i="34"/>
  <c r="K974" i="34"/>
  <c r="J974" i="34"/>
  <c r="I974" i="34"/>
  <c r="K973" i="34"/>
  <c r="J973" i="34"/>
  <c r="I973" i="34"/>
  <c r="K972" i="34"/>
  <c r="J972" i="34"/>
  <c r="I972" i="34"/>
  <c r="K971" i="34"/>
  <c r="J971" i="34"/>
  <c r="I971" i="34"/>
  <c r="K970" i="34"/>
  <c r="J970" i="34"/>
  <c r="I970" i="34"/>
  <c r="K969" i="34"/>
  <c r="J969" i="34"/>
  <c r="I969" i="34"/>
  <c r="K968" i="34"/>
  <c r="J968" i="34"/>
  <c r="I968" i="34"/>
  <c r="K967" i="34"/>
  <c r="J967" i="34"/>
  <c r="I967" i="34"/>
  <c r="K966" i="34"/>
  <c r="J966" i="34"/>
  <c r="I966" i="34"/>
  <c r="K965" i="34"/>
  <c r="J965" i="34"/>
  <c r="I965" i="34"/>
  <c r="K964" i="34"/>
  <c r="J964" i="34"/>
  <c r="I964" i="34"/>
  <c r="K963" i="34"/>
  <c r="J963" i="34"/>
  <c r="I963" i="34"/>
  <c r="K962" i="34"/>
  <c r="J962" i="34"/>
  <c r="I962" i="34"/>
  <c r="K961" i="34"/>
  <c r="J961" i="34"/>
  <c r="I961" i="34"/>
  <c r="K960" i="34"/>
  <c r="J960" i="34"/>
  <c r="I960" i="34"/>
  <c r="K959" i="34"/>
  <c r="J959" i="34"/>
  <c r="I959" i="34"/>
  <c r="K958" i="34"/>
  <c r="J958" i="34"/>
  <c r="I958" i="34"/>
  <c r="K957" i="34"/>
  <c r="J957" i="34"/>
  <c r="I957" i="34"/>
  <c r="K956" i="34"/>
  <c r="J956" i="34"/>
  <c r="I956" i="34"/>
  <c r="K955" i="34"/>
  <c r="J955" i="34"/>
  <c r="I955" i="34"/>
  <c r="K954" i="34"/>
  <c r="J954" i="34"/>
  <c r="I954" i="34"/>
  <c r="K953" i="34"/>
  <c r="J953" i="34"/>
  <c r="I953" i="34"/>
  <c r="K952" i="34"/>
  <c r="J952" i="34"/>
  <c r="I952" i="34"/>
  <c r="K951" i="34"/>
  <c r="J951" i="34"/>
  <c r="I951" i="34"/>
  <c r="K950" i="34"/>
  <c r="J950" i="34"/>
  <c r="I950" i="34"/>
  <c r="K949" i="34"/>
  <c r="J949" i="34"/>
  <c r="I949" i="34"/>
  <c r="K948" i="34"/>
  <c r="J948" i="34"/>
  <c r="I948" i="34"/>
  <c r="K947" i="34"/>
  <c r="J947" i="34"/>
  <c r="I947" i="34"/>
  <c r="K946" i="34"/>
  <c r="J946" i="34"/>
  <c r="I946" i="34"/>
  <c r="K945" i="34"/>
  <c r="J945" i="34"/>
  <c r="I945" i="34"/>
  <c r="K944" i="34"/>
  <c r="J944" i="34"/>
  <c r="I944" i="34"/>
  <c r="K943" i="34"/>
  <c r="J943" i="34"/>
  <c r="I943" i="34"/>
  <c r="K942" i="34"/>
  <c r="J942" i="34"/>
  <c r="I942" i="34"/>
  <c r="K941" i="34"/>
  <c r="J941" i="34"/>
  <c r="I941" i="34"/>
  <c r="K940" i="34"/>
  <c r="J940" i="34"/>
  <c r="I940" i="34"/>
  <c r="K939" i="34"/>
  <c r="J939" i="34"/>
  <c r="I939" i="34"/>
  <c r="K938" i="34"/>
  <c r="J938" i="34"/>
  <c r="I938" i="34"/>
  <c r="K937" i="34"/>
  <c r="J937" i="34"/>
  <c r="I937" i="34"/>
  <c r="K936" i="34"/>
  <c r="J936" i="34"/>
  <c r="I936" i="34"/>
  <c r="K935" i="34"/>
  <c r="J935" i="34"/>
  <c r="I935" i="34"/>
  <c r="K934" i="34"/>
  <c r="J934" i="34"/>
  <c r="I934" i="34"/>
  <c r="K933" i="34"/>
  <c r="J933" i="34"/>
  <c r="I933" i="34"/>
  <c r="K932" i="34"/>
  <c r="J932" i="34"/>
  <c r="I932" i="34"/>
  <c r="K931" i="34"/>
  <c r="J931" i="34"/>
  <c r="I931" i="34"/>
  <c r="K930" i="34"/>
  <c r="J930" i="34"/>
  <c r="I930" i="34"/>
  <c r="K929" i="34"/>
  <c r="J929" i="34"/>
  <c r="I929" i="34"/>
  <c r="K928" i="34"/>
  <c r="J928" i="34"/>
  <c r="I928" i="34"/>
  <c r="K927" i="34"/>
  <c r="J927" i="34"/>
  <c r="I927" i="34"/>
  <c r="K926" i="34"/>
  <c r="J926" i="34"/>
  <c r="I926" i="34"/>
  <c r="K925" i="34"/>
  <c r="J925" i="34"/>
  <c r="I925" i="34"/>
  <c r="K924" i="34"/>
  <c r="J924" i="34"/>
  <c r="I924" i="34"/>
  <c r="K923" i="34"/>
  <c r="J923" i="34"/>
  <c r="I923" i="34"/>
  <c r="K922" i="34"/>
  <c r="J922" i="34"/>
  <c r="I922" i="34"/>
  <c r="K921" i="34"/>
  <c r="J921" i="34"/>
  <c r="I921" i="34"/>
  <c r="K920" i="34"/>
  <c r="J920" i="34"/>
  <c r="I920" i="34"/>
  <c r="K919" i="34"/>
  <c r="J919" i="34"/>
  <c r="I919" i="34"/>
  <c r="K918" i="34"/>
  <c r="J918" i="34"/>
  <c r="I918" i="34"/>
  <c r="K917" i="34"/>
  <c r="J917" i="34"/>
  <c r="I917" i="34"/>
  <c r="K916" i="34"/>
  <c r="J916" i="34"/>
  <c r="I916" i="34"/>
  <c r="K915" i="34"/>
  <c r="J915" i="34"/>
  <c r="I915" i="34"/>
  <c r="K914" i="34"/>
  <c r="J914" i="34"/>
  <c r="I914" i="34"/>
  <c r="K913" i="34"/>
  <c r="J913" i="34"/>
  <c r="I913" i="34"/>
  <c r="K912" i="34"/>
  <c r="J912" i="34"/>
  <c r="I912" i="34"/>
  <c r="K911" i="34"/>
  <c r="J911" i="34"/>
  <c r="I911" i="34"/>
  <c r="K910" i="34"/>
  <c r="J910" i="34"/>
  <c r="I910" i="34"/>
  <c r="K909" i="34"/>
  <c r="J909" i="34"/>
  <c r="I909" i="34"/>
  <c r="K908" i="34"/>
  <c r="J908" i="34"/>
  <c r="I908" i="34"/>
  <c r="K907" i="34"/>
  <c r="J907" i="34"/>
  <c r="I907" i="34"/>
  <c r="K906" i="34"/>
  <c r="J906" i="34"/>
  <c r="I906" i="34"/>
  <c r="K905" i="34"/>
  <c r="J905" i="34"/>
  <c r="I905" i="34"/>
  <c r="K904" i="34"/>
  <c r="J904" i="34"/>
  <c r="I904" i="34"/>
  <c r="K903" i="34"/>
  <c r="J903" i="34"/>
  <c r="I903" i="34"/>
  <c r="K902" i="34"/>
  <c r="J902" i="34"/>
  <c r="I902" i="34"/>
  <c r="K901" i="34"/>
  <c r="J901" i="34"/>
  <c r="I901" i="34"/>
  <c r="K900" i="34"/>
  <c r="J900" i="34"/>
  <c r="I900" i="34"/>
  <c r="K899" i="34"/>
  <c r="J899" i="34"/>
  <c r="I899" i="34"/>
  <c r="K898" i="34"/>
  <c r="J898" i="34"/>
  <c r="I898" i="34"/>
  <c r="K897" i="34"/>
  <c r="J897" i="34"/>
  <c r="I897" i="34"/>
  <c r="K896" i="34"/>
  <c r="J896" i="34"/>
  <c r="I896" i="34"/>
  <c r="K895" i="34"/>
  <c r="J895" i="34"/>
  <c r="I895" i="34"/>
  <c r="K894" i="34"/>
  <c r="J894" i="34"/>
  <c r="I894" i="34"/>
  <c r="K893" i="34"/>
  <c r="J893" i="34"/>
  <c r="I893" i="34"/>
  <c r="K892" i="34"/>
  <c r="J892" i="34"/>
  <c r="I892" i="34"/>
  <c r="K891" i="34"/>
  <c r="J891" i="34"/>
  <c r="I891" i="34"/>
  <c r="K890" i="34"/>
  <c r="J890" i="34"/>
  <c r="I890" i="34"/>
  <c r="K889" i="34"/>
  <c r="J889" i="34"/>
  <c r="I889" i="34"/>
  <c r="K888" i="34"/>
  <c r="J888" i="34"/>
  <c r="I888" i="34"/>
  <c r="K887" i="34"/>
  <c r="J887" i="34"/>
  <c r="I887" i="34"/>
  <c r="K886" i="34"/>
  <c r="J886" i="34"/>
  <c r="I886" i="34"/>
  <c r="K885" i="34"/>
  <c r="J885" i="34"/>
  <c r="I885" i="34"/>
  <c r="K884" i="34"/>
  <c r="J884" i="34"/>
  <c r="I884" i="34"/>
  <c r="K883" i="34"/>
  <c r="J883" i="34"/>
  <c r="I883" i="34"/>
  <c r="K882" i="34"/>
  <c r="J882" i="34"/>
  <c r="I882" i="34"/>
  <c r="K881" i="34"/>
  <c r="J881" i="34"/>
  <c r="I881" i="34"/>
  <c r="K880" i="34"/>
  <c r="J880" i="34"/>
  <c r="I880" i="34"/>
  <c r="K879" i="34"/>
  <c r="J879" i="34"/>
  <c r="I879" i="34"/>
  <c r="K878" i="34"/>
  <c r="J878" i="34"/>
  <c r="I878" i="34"/>
  <c r="K877" i="34"/>
  <c r="J877" i="34"/>
  <c r="I877" i="34"/>
  <c r="K876" i="34"/>
  <c r="J876" i="34"/>
  <c r="I876" i="34"/>
  <c r="K875" i="34"/>
  <c r="J875" i="34"/>
  <c r="I875" i="34"/>
  <c r="K874" i="34"/>
  <c r="J874" i="34"/>
  <c r="I874" i="34"/>
  <c r="K873" i="34"/>
  <c r="J873" i="34"/>
  <c r="I873" i="34"/>
  <c r="K872" i="34"/>
  <c r="J872" i="34"/>
  <c r="I872" i="34"/>
  <c r="K871" i="34"/>
  <c r="J871" i="34"/>
  <c r="I871" i="34"/>
  <c r="K870" i="34"/>
  <c r="J870" i="34"/>
  <c r="I870" i="34"/>
  <c r="K869" i="34"/>
  <c r="J869" i="34"/>
  <c r="I869" i="34"/>
  <c r="K868" i="34"/>
  <c r="J868" i="34"/>
  <c r="I868" i="34"/>
  <c r="K867" i="34"/>
  <c r="J867" i="34"/>
  <c r="I867" i="34"/>
  <c r="K866" i="34"/>
  <c r="J866" i="34"/>
  <c r="I866" i="34"/>
  <c r="K865" i="34"/>
  <c r="J865" i="34"/>
  <c r="I865" i="34"/>
  <c r="K864" i="34"/>
  <c r="J864" i="34"/>
  <c r="I864" i="34"/>
  <c r="K863" i="34"/>
  <c r="J863" i="34"/>
  <c r="I863" i="34"/>
  <c r="K862" i="34"/>
  <c r="J862" i="34"/>
  <c r="I862" i="34"/>
  <c r="K861" i="34"/>
  <c r="J861" i="34"/>
  <c r="I861" i="34"/>
  <c r="K860" i="34"/>
  <c r="J860" i="34"/>
  <c r="I860" i="34"/>
  <c r="K859" i="34"/>
  <c r="J859" i="34"/>
  <c r="I859" i="34"/>
  <c r="K858" i="34"/>
  <c r="J858" i="34"/>
  <c r="I858" i="34"/>
  <c r="K857" i="34"/>
  <c r="J857" i="34"/>
  <c r="I857" i="34"/>
  <c r="K856" i="34"/>
  <c r="J856" i="34"/>
  <c r="I856" i="34"/>
  <c r="K855" i="34"/>
  <c r="J855" i="34"/>
  <c r="I855" i="34"/>
  <c r="K854" i="34"/>
  <c r="J854" i="34"/>
  <c r="I854" i="34"/>
  <c r="K853" i="34"/>
  <c r="J853" i="34"/>
  <c r="I853" i="34"/>
  <c r="K852" i="34"/>
  <c r="J852" i="34"/>
  <c r="I852" i="34"/>
  <c r="K851" i="34"/>
  <c r="J851" i="34"/>
  <c r="I851" i="34"/>
  <c r="K850" i="34"/>
  <c r="J850" i="34"/>
  <c r="I850" i="34"/>
  <c r="K849" i="34"/>
  <c r="J849" i="34"/>
  <c r="I849" i="34"/>
  <c r="K848" i="34"/>
  <c r="J848" i="34"/>
  <c r="I848" i="34"/>
  <c r="K847" i="34"/>
  <c r="J847" i="34"/>
  <c r="I847" i="34"/>
  <c r="K846" i="34"/>
  <c r="J846" i="34"/>
  <c r="I846" i="34"/>
  <c r="K845" i="34"/>
  <c r="J845" i="34"/>
  <c r="I845" i="34"/>
  <c r="K844" i="34"/>
  <c r="J844" i="34"/>
  <c r="I844" i="34"/>
  <c r="K843" i="34"/>
  <c r="J843" i="34"/>
  <c r="I843" i="34"/>
  <c r="K842" i="34"/>
  <c r="J842" i="34"/>
  <c r="I842" i="34"/>
  <c r="K841" i="34"/>
  <c r="J841" i="34"/>
  <c r="I841" i="34"/>
  <c r="K840" i="34"/>
  <c r="J840" i="34"/>
  <c r="I840" i="34"/>
  <c r="K839" i="34"/>
  <c r="J839" i="34"/>
  <c r="I839" i="34"/>
  <c r="K838" i="34"/>
  <c r="J838" i="34"/>
  <c r="I838" i="34"/>
  <c r="K837" i="34"/>
  <c r="J837" i="34"/>
  <c r="I837" i="34"/>
  <c r="K836" i="34"/>
  <c r="J836" i="34"/>
  <c r="I836" i="34"/>
  <c r="K835" i="34"/>
  <c r="J835" i="34"/>
  <c r="I835" i="34"/>
  <c r="K834" i="34"/>
  <c r="J834" i="34"/>
  <c r="I834" i="34"/>
  <c r="K833" i="34"/>
  <c r="J833" i="34"/>
  <c r="I833" i="34"/>
  <c r="K832" i="34"/>
  <c r="J832" i="34"/>
  <c r="I832" i="34"/>
  <c r="K831" i="34"/>
  <c r="J831" i="34"/>
  <c r="I831" i="34"/>
  <c r="K830" i="34"/>
  <c r="J830" i="34"/>
  <c r="I830" i="34"/>
  <c r="K829" i="34"/>
  <c r="J829" i="34"/>
  <c r="I829" i="34"/>
  <c r="K828" i="34"/>
  <c r="J828" i="34"/>
  <c r="I828" i="34"/>
  <c r="K827" i="34"/>
  <c r="J827" i="34"/>
  <c r="I827" i="34"/>
  <c r="K826" i="34"/>
  <c r="J826" i="34"/>
  <c r="I826" i="34"/>
  <c r="K825" i="34"/>
  <c r="J825" i="34"/>
  <c r="I825" i="34"/>
  <c r="K824" i="34"/>
  <c r="J824" i="34"/>
  <c r="I824" i="34"/>
  <c r="K823" i="34"/>
  <c r="J823" i="34"/>
  <c r="I823" i="34"/>
  <c r="K822" i="34"/>
  <c r="J822" i="34"/>
  <c r="I822" i="34"/>
  <c r="K821" i="34"/>
  <c r="J821" i="34"/>
  <c r="I821" i="34"/>
  <c r="K820" i="34"/>
  <c r="J820" i="34"/>
  <c r="I820" i="34"/>
  <c r="K819" i="34"/>
  <c r="J819" i="34"/>
  <c r="I819" i="34"/>
  <c r="K818" i="34"/>
  <c r="J818" i="34"/>
  <c r="I818" i="34"/>
  <c r="K817" i="34"/>
  <c r="J817" i="34"/>
  <c r="I817" i="34"/>
  <c r="K816" i="34"/>
  <c r="J816" i="34"/>
  <c r="I816" i="34"/>
  <c r="K815" i="34"/>
  <c r="J815" i="34"/>
  <c r="I815" i="34"/>
  <c r="K814" i="34"/>
  <c r="J814" i="34"/>
  <c r="I814" i="34"/>
  <c r="K813" i="34"/>
  <c r="J813" i="34"/>
  <c r="I813" i="34"/>
  <c r="K812" i="34"/>
  <c r="J812" i="34"/>
  <c r="I812" i="34"/>
  <c r="K811" i="34"/>
  <c r="J811" i="34"/>
  <c r="I811" i="34"/>
  <c r="K810" i="34"/>
  <c r="J810" i="34"/>
  <c r="I810" i="34"/>
  <c r="K809" i="34"/>
  <c r="J809" i="34"/>
  <c r="I809" i="34"/>
  <c r="K808" i="34"/>
  <c r="J808" i="34"/>
  <c r="I808" i="34"/>
  <c r="K807" i="34"/>
  <c r="J807" i="34"/>
  <c r="I807" i="34"/>
  <c r="K806" i="34"/>
  <c r="J806" i="34"/>
  <c r="I806" i="34"/>
  <c r="K805" i="34"/>
  <c r="J805" i="34"/>
  <c r="I805" i="34"/>
  <c r="K804" i="34"/>
  <c r="J804" i="34"/>
  <c r="I804" i="34"/>
  <c r="K803" i="34"/>
  <c r="J803" i="34"/>
  <c r="I803" i="34"/>
  <c r="K802" i="34"/>
  <c r="J802" i="34"/>
  <c r="I802" i="34"/>
  <c r="K801" i="34"/>
  <c r="J801" i="34"/>
  <c r="I801" i="34"/>
  <c r="K800" i="34"/>
  <c r="J800" i="34"/>
  <c r="I800" i="34"/>
  <c r="K799" i="34"/>
  <c r="J799" i="34"/>
  <c r="I799" i="34"/>
  <c r="K798" i="34"/>
  <c r="J798" i="34"/>
  <c r="I798" i="34"/>
  <c r="K797" i="34"/>
  <c r="J797" i="34"/>
  <c r="I797" i="34"/>
  <c r="K796" i="34"/>
  <c r="J796" i="34"/>
  <c r="I796" i="34"/>
  <c r="K795" i="34"/>
  <c r="J795" i="34"/>
  <c r="I795" i="34"/>
  <c r="K794" i="34"/>
  <c r="J794" i="34"/>
  <c r="I794" i="34"/>
  <c r="K793" i="34"/>
  <c r="J793" i="34"/>
  <c r="I793" i="34"/>
  <c r="K792" i="34"/>
  <c r="J792" i="34"/>
  <c r="I792" i="34"/>
  <c r="K791" i="34"/>
  <c r="J791" i="34"/>
  <c r="I791" i="34"/>
  <c r="K790" i="34"/>
  <c r="J790" i="34"/>
  <c r="I790" i="34"/>
  <c r="K789" i="34"/>
  <c r="J789" i="34"/>
  <c r="I789" i="34"/>
  <c r="K788" i="34"/>
  <c r="J788" i="34"/>
  <c r="I788" i="34"/>
  <c r="K787" i="34"/>
  <c r="J787" i="34"/>
  <c r="I787" i="34"/>
  <c r="K786" i="34"/>
  <c r="J786" i="34"/>
  <c r="I786" i="34"/>
  <c r="K785" i="34"/>
  <c r="J785" i="34"/>
  <c r="I785" i="34"/>
  <c r="K784" i="34"/>
  <c r="J784" i="34"/>
  <c r="I784" i="34"/>
  <c r="K783" i="34"/>
  <c r="J783" i="34"/>
  <c r="I783" i="34"/>
  <c r="K782" i="34"/>
  <c r="J782" i="34"/>
  <c r="I782" i="34"/>
  <c r="K781" i="34"/>
  <c r="J781" i="34"/>
  <c r="I781" i="34"/>
  <c r="K780" i="34"/>
  <c r="J780" i="34"/>
  <c r="I780" i="34"/>
  <c r="K779" i="34"/>
  <c r="J779" i="34"/>
  <c r="I779" i="34"/>
  <c r="K778" i="34"/>
  <c r="J778" i="34"/>
  <c r="I778" i="34"/>
  <c r="K777" i="34"/>
  <c r="J777" i="34"/>
  <c r="I777" i="34"/>
  <c r="K776" i="34"/>
  <c r="J776" i="34"/>
  <c r="I776" i="34"/>
  <c r="K775" i="34"/>
  <c r="J775" i="34"/>
  <c r="I775" i="34"/>
  <c r="K774" i="34"/>
  <c r="J774" i="34"/>
  <c r="I774" i="34"/>
  <c r="K773" i="34"/>
  <c r="J773" i="34"/>
  <c r="I773" i="34"/>
  <c r="K772" i="34"/>
  <c r="J772" i="34"/>
  <c r="I772" i="34"/>
  <c r="K771" i="34"/>
  <c r="J771" i="34"/>
  <c r="I771" i="34"/>
  <c r="K770" i="34"/>
  <c r="J770" i="34"/>
  <c r="I770" i="34"/>
  <c r="K769" i="34"/>
  <c r="J769" i="34"/>
  <c r="I769" i="34"/>
  <c r="K768" i="34"/>
  <c r="J768" i="34"/>
  <c r="I768" i="34"/>
  <c r="K767" i="34"/>
  <c r="J767" i="34"/>
  <c r="I767" i="34"/>
  <c r="K766" i="34"/>
  <c r="J766" i="34"/>
  <c r="I766" i="34"/>
  <c r="K765" i="34"/>
  <c r="J765" i="34"/>
  <c r="I765" i="34"/>
  <c r="K764" i="34"/>
  <c r="J764" i="34"/>
  <c r="I764" i="34"/>
  <c r="K763" i="34"/>
  <c r="J763" i="34"/>
  <c r="I763" i="34"/>
  <c r="K762" i="34"/>
  <c r="J762" i="34"/>
  <c r="I762" i="34"/>
  <c r="K761" i="34"/>
  <c r="J761" i="34"/>
  <c r="I761" i="34"/>
  <c r="K760" i="34"/>
  <c r="J760" i="34"/>
  <c r="I760" i="34"/>
  <c r="K759" i="34"/>
  <c r="J759" i="34"/>
  <c r="I759" i="34"/>
  <c r="K758" i="34"/>
  <c r="J758" i="34"/>
  <c r="I758" i="34"/>
  <c r="K757" i="34"/>
  <c r="J757" i="34"/>
  <c r="I757" i="34"/>
  <c r="K756" i="34"/>
  <c r="J756" i="34"/>
  <c r="I756" i="34"/>
  <c r="K755" i="34"/>
  <c r="J755" i="34"/>
  <c r="I755" i="34"/>
  <c r="K754" i="34"/>
  <c r="J754" i="34"/>
  <c r="I754" i="34"/>
  <c r="K753" i="34"/>
  <c r="J753" i="34"/>
  <c r="I753" i="34"/>
  <c r="K752" i="34"/>
  <c r="J752" i="34"/>
  <c r="I752" i="34"/>
  <c r="K751" i="34"/>
  <c r="J751" i="34"/>
  <c r="I751" i="34"/>
  <c r="K750" i="34"/>
  <c r="J750" i="34"/>
  <c r="I750" i="34"/>
  <c r="K749" i="34"/>
  <c r="J749" i="34"/>
  <c r="I749" i="34"/>
  <c r="K748" i="34"/>
  <c r="J748" i="34"/>
  <c r="I748" i="34"/>
  <c r="K747" i="34"/>
  <c r="J747" i="34"/>
  <c r="I747" i="34"/>
  <c r="K746" i="34"/>
  <c r="J746" i="34"/>
  <c r="I746" i="34"/>
  <c r="K745" i="34"/>
  <c r="J745" i="34"/>
  <c r="I745" i="34"/>
  <c r="K744" i="34"/>
  <c r="J744" i="34"/>
  <c r="I744" i="34"/>
  <c r="K743" i="34"/>
  <c r="J743" i="34"/>
  <c r="I743" i="34"/>
  <c r="K742" i="34"/>
  <c r="J742" i="34"/>
  <c r="I742" i="34"/>
  <c r="K741" i="34"/>
  <c r="J741" i="34"/>
  <c r="I741" i="34"/>
  <c r="K740" i="34"/>
  <c r="J740" i="34"/>
  <c r="I740" i="34"/>
  <c r="K739" i="34"/>
  <c r="J739" i="34"/>
  <c r="I739" i="34"/>
  <c r="K738" i="34"/>
  <c r="J738" i="34"/>
  <c r="I738" i="34"/>
  <c r="K737" i="34"/>
  <c r="J737" i="34"/>
  <c r="I737" i="34"/>
  <c r="K736" i="34"/>
  <c r="J736" i="34"/>
  <c r="I736" i="34"/>
  <c r="K735" i="34"/>
  <c r="J735" i="34"/>
  <c r="I735" i="34"/>
  <c r="K734" i="34"/>
  <c r="J734" i="34"/>
  <c r="I734" i="34"/>
  <c r="K733" i="34"/>
  <c r="J733" i="34"/>
  <c r="I733" i="34"/>
  <c r="K732" i="34"/>
  <c r="J732" i="34"/>
  <c r="I732" i="34"/>
  <c r="K731" i="34"/>
  <c r="J731" i="34"/>
  <c r="I731" i="34"/>
  <c r="K730" i="34"/>
  <c r="J730" i="34"/>
  <c r="I730" i="34"/>
  <c r="K729" i="34"/>
  <c r="J729" i="34"/>
  <c r="I729" i="34"/>
  <c r="K728" i="34"/>
  <c r="J728" i="34"/>
  <c r="I728" i="34"/>
  <c r="K727" i="34"/>
  <c r="J727" i="34"/>
  <c r="I727" i="34"/>
  <c r="K726" i="34"/>
  <c r="J726" i="34"/>
  <c r="I726" i="34"/>
  <c r="K725" i="34"/>
  <c r="J725" i="34"/>
  <c r="I725" i="34"/>
  <c r="K724" i="34"/>
  <c r="J724" i="34"/>
  <c r="I724" i="34"/>
  <c r="K723" i="34"/>
  <c r="J723" i="34"/>
  <c r="I723" i="34"/>
  <c r="K722" i="34"/>
  <c r="J722" i="34"/>
  <c r="I722" i="34"/>
  <c r="K721" i="34"/>
  <c r="J721" i="34"/>
  <c r="I721" i="34"/>
  <c r="K720" i="34"/>
  <c r="J720" i="34"/>
  <c r="I720" i="34"/>
  <c r="K719" i="34"/>
  <c r="J719" i="34"/>
  <c r="I719" i="34"/>
  <c r="K718" i="34"/>
  <c r="J718" i="34"/>
  <c r="I718" i="34"/>
  <c r="K717" i="34"/>
  <c r="J717" i="34"/>
  <c r="I717" i="34"/>
  <c r="K716" i="34"/>
  <c r="J716" i="34"/>
  <c r="I716" i="34"/>
  <c r="K715" i="34"/>
  <c r="J715" i="34"/>
  <c r="I715" i="34"/>
  <c r="K714" i="34"/>
  <c r="J714" i="34"/>
  <c r="I714" i="34"/>
  <c r="K713" i="34"/>
  <c r="J713" i="34"/>
  <c r="I713" i="34"/>
  <c r="K712" i="34"/>
  <c r="J712" i="34"/>
  <c r="I712" i="34"/>
  <c r="K711" i="34"/>
  <c r="J711" i="34"/>
  <c r="I711" i="34"/>
  <c r="K710" i="34"/>
  <c r="J710" i="34"/>
  <c r="I710" i="34"/>
  <c r="K709" i="34"/>
  <c r="J709" i="34"/>
  <c r="I709" i="34"/>
  <c r="K708" i="34"/>
  <c r="J708" i="34"/>
  <c r="I708" i="34"/>
  <c r="K707" i="34"/>
  <c r="J707" i="34"/>
  <c r="I707" i="34"/>
  <c r="K706" i="34"/>
  <c r="J706" i="34"/>
  <c r="I706" i="34"/>
  <c r="K705" i="34"/>
  <c r="J705" i="34"/>
  <c r="I705" i="34"/>
  <c r="K704" i="34"/>
  <c r="J704" i="34"/>
  <c r="I704" i="34"/>
  <c r="K703" i="34"/>
  <c r="J703" i="34"/>
  <c r="I703" i="34"/>
  <c r="K702" i="34"/>
  <c r="J702" i="34"/>
  <c r="I702" i="34"/>
  <c r="K701" i="34"/>
  <c r="J701" i="34"/>
  <c r="I701" i="34"/>
  <c r="K700" i="34"/>
  <c r="J700" i="34"/>
  <c r="I700" i="34"/>
  <c r="K699" i="34"/>
  <c r="J699" i="34"/>
  <c r="I699" i="34"/>
  <c r="K698" i="34"/>
  <c r="J698" i="34"/>
  <c r="I698" i="34"/>
  <c r="K697" i="34"/>
  <c r="J697" i="34"/>
  <c r="I697" i="34"/>
  <c r="K696" i="34"/>
  <c r="J696" i="34"/>
  <c r="I696" i="34"/>
  <c r="K695" i="34"/>
  <c r="J695" i="34"/>
  <c r="I695" i="34"/>
  <c r="K694" i="34"/>
  <c r="J694" i="34"/>
  <c r="I694" i="34"/>
  <c r="K693" i="34"/>
  <c r="J693" i="34"/>
  <c r="I693" i="34"/>
  <c r="K692" i="34"/>
  <c r="J692" i="34"/>
  <c r="I692" i="34"/>
  <c r="K691" i="34"/>
  <c r="J691" i="34"/>
  <c r="I691" i="34"/>
  <c r="K690" i="34"/>
  <c r="J690" i="34"/>
  <c r="I690" i="34"/>
  <c r="K689" i="34"/>
  <c r="J689" i="34"/>
  <c r="I689" i="34"/>
  <c r="K688" i="34"/>
  <c r="J688" i="34"/>
  <c r="I688" i="34"/>
  <c r="K687" i="34"/>
  <c r="J687" i="34"/>
  <c r="I687" i="34"/>
  <c r="K686" i="34"/>
  <c r="J686" i="34"/>
  <c r="I686" i="34"/>
  <c r="K685" i="34"/>
  <c r="J685" i="34"/>
  <c r="I685" i="34"/>
  <c r="K684" i="34"/>
  <c r="J684" i="34"/>
  <c r="I684" i="34"/>
  <c r="K683" i="34"/>
  <c r="J683" i="34"/>
  <c r="I683" i="34"/>
  <c r="K682" i="34"/>
  <c r="J682" i="34"/>
  <c r="I682" i="34"/>
  <c r="K681" i="34"/>
  <c r="J681" i="34"/>
  <c r="I681" i="34"/>
  <c r="K680" i="34"/>
  <c r="J680" i="34"/>
  <c r="I680" i="34"/>
  <c r="K679" i="34"/>
  <c r="J679" i="34"/>
  <c r="I679" i="34"/>
  <c r="K678" i="34"/>
  <c r="J678" i="34"/>
  <c r="I678" i="34"/>
  <c r="K677" i="34"/>
  <c r="J677" i="34"/>
  <c r="I677" i="34"/>
  <c r="K676" i="34"/>
  <c r="J676" i="34"/>
  <c r="I676" i="34"/>
  <c r="K675" i="34"/>
  <c r="J675" i="34"/>
  <c r="I675" i="34"/>
  <c r="K674" i="34"/>
  <c r="J674" i="34"/>
  <c r="I674" i="34"/>
  <c r="K673" i="34"/>
  <c r="J673" i="34"/>
  <c r="I673" i="34"/>
  <c r="K672" i="34"/>
  <c r="J672" i="34"/>
  <c r="I672" i="34"/>
  <c r="K671" i="34"/>
  <c r="J671" i="34"/>
  <c r="I671" i="34"/>
  <c r="K670" i="34"/>
  <c r="J670" i="34"/>
  <c r="I670" i="34"/>
  <c r="K669" i="34"/>
  <c r="J669" i="34"/>
  <c r="I669" i="34"/>
  <c r="K668" i="34"/>
  <c r="J668" i="34"/>
  <c r="I668" i="34"/>
  <c r="K667" i="34"/>
  <c r="J667" i="34"/>
  <c r="I667" i="34"/>
  <c r="K666" i="34"/>
  <c r="J666" i="34"/>
  <c r="I666" i="34"/>
  <c r="K665" i="34"/>
  <c r="J665" i="34"/>
  <c r="I665" i="34"/>
  <c r="K664" i="34"/>
  <c r="J664" i="34"/>
  <c r="I664" i="34"/>
  <c r="K663" i="34"/>
  <c r="J663" i="34"/>
  <c r="I663" i="34"/>
  <c r="K662" i="34"/>
  <c r="J662" i="34"/>
  <c r="I662" i="34"/>
  <c r="K661" i="34"/>
  <c r="J661" i="34"/>
  <c r="I661" i="34"/>
  <c r="K660" i="34"/>
  <c r="J660" i="34"/>
  <c r="I660" i="34"/>
  <c r="K659" i="34"/>
  <c r="J659" i="34"/>
  <c r="I659" i="34"/>
  <c r="K658" i="34"/>
  <c r="J658" i="34"/>
  <c r="I658" i="34"/>
  <c r="K657" i="34"/>
  <c r="J657" i="34"/>
  <c r="I657" i="34"/>
  <c r="K656" i="34"/>
  <c r="J656" i="34"/>
  <c r="I656" i="34"/>
  <c r="K655" i="34"/>
  <c r="J655" i="34"/>
  <c r="I655" i="34"/>
  <c r="K654" i="34"/>
  <c r="J654" i="34"/>
  <c r="I654" i="34"/>
  <c r="K653" i="34"/>
  <c r="J653" i="34"/>
  <c r="I653" i="34"/>
  <c r="K652" i="34"/>
  <c r="J652" i="34"/>
  <c r="I652" i="34"/>
  <c r="K651" i="34"/>
  <c r="J651" i="34"/>
  <c r="I651" i="34"/>
  <c r="K650" i="34"/>
  <c r="J650" i="34"/>
  <c r="I650" i="34"/>
  <c r="K649" i="34"/>
  <c r="J649" i="34"/>
  <c r="I649" i="34"/>
  <c r="K648" i="34"/>
  <c r="J648" i="34"/>
  <c r="I648" i="34"/>
  <c r="K647" i="34"/>
  <c r="J647" i="34"/>
  <c r="I647" i="34"/>
  <c r="K646" i="34"/>
  <c r="J646" i="34"/>
  <c r="I646" i="34"/>
  <c r="K645" i="34"/>
  <c r="J645" i="34"/>
  <c r="I645" i="34"/>
  <c r="K644" i="34"/>
  <c r="J644" i="34"/>
  <c r="I644" i="34"/>
  <c r="K643" i="34"/>
  <c r="J643" i="34"/>
  <c r="I643" i="34"/>
  <c r="K642" i="34"/>
  <c r="J642" i="34"/>
  <c r="I642" i="34"/>
  <c r="K641" i="34"/>
  <c r="J641" i="34"/>
  <c r="I641" i="34"/>
  <c r="K640" i="34"/>
  <c r="J640" i="34"/>
  <c r="I640" i="34"/>
  <c r="K639" i="34"/>
  <c r="J639" i="34"/>
  <c r="I639" i="34"/>
  <c r="K638" i="34"/>
  <c r="J638" i="34"/>
  <c r="I638" i="34"/>
  <c r="K637" i="34"/>
  <c r="J637" i="34"/>
  <c r="I637" i="34"/>
  <c r="K636" i="34"/>
  <c r="J636" i="34"/>
  <c r="I636" i="34"/>
  <c r="K635" i="34"/>
  <c r="J635" i="34"/>
  <c r="I635" i="34"/>
  <c r="K634" i="34"/>
  <c r="J634" i="34"/>
  <c r="I634" i="34"/>
  <c r="K633" i="34"/>
  <c r="J633" i="34"/>
  <c r="I633" i="34"/>
  <c r="K632" i="34"/>
  <c r="J632" i="34"/>
  <c r="I632" i="34"/>
  <c r="K631" i="34"/>
  <c r="J631" i="34"/>
  <c r="I631" i="34"/>
  <c r="K630" i="34"/>
  <c r="J630" i="34"/>
  <c r="I630" i="34"/>
  <c r="K629" i="34"/>
  <c r="J629" i="34"/>
  <c r="I629" i="34"/>
  <c r="K628" i="34"/>
  <c r="J628" i="34"/>
  <c r="I628" i="34"/>
  <c r="K627" i="34"/>
  <c r="J627" i="34"/>
  <c r="I627" i="34"/>
  <c r="K626" i="34"/>
  <c r="J626" i="34"/>
  <c r="I626" i="34"/>
  <c r="K625" i="34"/>
  <c r="J625" i="34"/>
  <c r="I625" i="34"/>
  <c r="K624" i="34"/>
  <c r="J624" i="34"/>
  <c r="I624" i="34"/>
  <c r="K623" i="34"/>
  <c r="J623" i="34"/>
  <c r="I623" i="34"/>
  <c r="K622" i="34"/>
  <c r="J622" i="34"/>
  <c r="I622" i="34"/>
  <c r="K621" i="34"/>
  <c r="J621" i="34"/>
  <c r="I621" i="34"/>
  <c r="K620" i="34"/>
  <c r="J620" i="34"/>
  <c r="I620" i="34"/>
  <c r="K619" i="34"/>
  <c r="J619" i="34"/>
  <c r="I619" i="34"/>
  <c r="K618" i="34"/>
  <c r="J618" i="34"/>
  <c r="I618" i="34"/>
  <c r="K617" i="34"/>
  <c r="J617" i="34"/>
  <c r="I617" i="34"/>
  <c r="K616" i="34"/>
  <c r="J616" i="34"/>
  <c r="I616" i="34"/>
  <c r="K615" i="34"/>
  <c r="J615" i="34"/>
  <c r="I615" i="34"/>
  <c r="K614" i="34"/>
  <c r="J614" i="34"/>
  <c r="I614" i="34"/>
  <c r="K613" i="34"/>
  <c r="J613" i="34"/>
  <c r="I613" i="34"/>
  <c r="K612" i="34"/>
  <c r="J612" i="34"/>
  <c r="I612" i="34"/>
  <c r="K611" i="34"/>
  <c r="J611" i="34"/>
  <c r="I611" i="34"/>
  <c r="K610" i="34"/>
  <c r="J610" i="34"/>
  <c r="I610" i="34"/>
  <c r="K609" i="34"/>
  <c r="J609" i="34"/>
  <c r="I609" i="34"/>
  <c r="K608" i="34"/>
  <c r="J608" i="34"/>
  <c r="I608" i="34"/>
  <c r="K607" i="34"/>
  <c r="J607" i="34"/>
  <c r="I607" i="34"/>
  <c r="K606" i="34"/>
  <c r="J606" i="34"/>
  <c r="I606" i="34"/>
  <c r="K605" i="34"/>
  <c r="J605" i="34"/>
  <c r="I605" i="34"/>
  <c r="K604" i="34"/>
  <c r="J604" i="34"/>
  <c r="I604" i="34"/>
  <c r="K603" i="34"/>
  <c r="J603" i="34"/>
  <c r="I603" i="34"/>
  <c r="K602" i="34"/>
  <c r="J602" i="34"/>
  <c r="I602" i="34"/>
  <c r="K601" i="34"/>
  <c r="J601" i="34"/>
  <c r="I601" i="34"/>
  <c r="K600" i="34"/>
  <c r="J600" i="34"/>
  <c r="I600" i="34"/>
  <c r="K599" i="34"/>
  <c r="J599" i="34"/>
  <c r="I599" i="34"/>
  <c r="K598" i="34"/>
  <c r="J598" i="34"/>
  <c r="I598" i="34"/>
  <c r="K597" i="34"/>
  <c r="J597" i="34"/>
  <c r="I597" i="34"/>
  <c r="K596" i="34"/>
  <c r="J596" i="34"/>
  <c r="I596" i="34"/>
  <c r="K595" i="34"/>
  <c r="J595" i="34"/>
  <c r="I595" i="34"/>
  <c r="K594" i="34"/>
  <c r="J594" i="34"/>
  <c r="I594" i="34"/>
  <c r="K593" i="34"/>
  <c r="J593" i="34"/>
  <c r="I593" i="34"/>
  <c r="K592" i="34"/>
  <c r="J592" i="34"/>
  <c r="I592" i="34"/>
  <c r="K591" i="34"/>
  <c r="J591" i="34"/>
  <c r="I591" i="34"/>
  <c r="K590" i="34"/>
  <c r="J590" i="34"/>
  <c r="I590" i="34"/>
  <c r="K589" i="34"/>
  <c r="J589" i="34"/>
  <c r="I589" i="34"/>
  <c r="K588" i="34"/>
  <c r="J588" i="34"/>
  <c r="I588" i="34"/>
  <c r="K587" i="34"/>
  <c r="J587" i="34"/>
  <c r="I587" i="34"/>
  <c r="K586" i="34"/>
  <c r="J586" i="34"/>
  <c r="I586" i="34"/>
  <c r="K585" i="34"/>
  <c r="J585" i="34"/>
  <c r="I585" i="34"/>
  <c r="K584" i="34"/>
  <c r="J584" i="34"/>
  <c r="I584" i="34"/>
  <c r="K583" i="34"/>
  <c r="J583" i="34"/>
  <c r="I583" i="34"/>
  <c r="K582" i="34"/>
  <c r="J582" i="34"/>
  <c r="I582" i="34"/>
  <c r="K581" i="34"/>
  <c r="J581" i="34"/>
  <c r="I581" i="34"/>
  <c r="K580" i="34"/>
  <c r="J580" i="34"/>
  <c r="I580" i="34"/>
  <c r="K579" i="34"/>
  <c r="J579" i="34"/>
  <c r="I579" i="34"/>
  <c r="K578" i="34"/>
  <c r="J578" i="34"/>
  <c r="I578" i="34"/>
  <c r="K577" i="34"/>
  <c r="J577" i="34"/>
  <c r="I577" i="34"/>
  <c r="K576" i="34"/>
  <c r="J576" i="34"/>
  <c r="I576" i="34"/>
  <c r="K575" i="34"/>
  <c r="J575" i="34"/>
  <c r="I575" i="34"/>
  <c r="K574" i="34"/>
  <c r="J574" i="34"/>
  <c r="I574" i="34"/>
  <c r="K573" i="34"/>
  <c r="J573" i="34"/>
  <c r="I573" i="34"/>
  <c r="K572" i="34"/>
  <c r="J572" i="34"/>
  <c r="I572" i="34"/>
  <c r="K571" i="34"/>
  <c r="J571" i="34"/>
  <c r="I571" i="34"/>
  <c r="K570" i="34"/>
  <c r="J570" i="34"/>
  <c r="I570" i="34"/>
  <c r="K569" i="34"/>
  <c r="J569" i="34"/>
  <c r="I569" i="34"/>
  <c r="K568" i="34"/>
  <c r="J568" i="34"/>
  <c r="I568" i="34"/>
  <c r="K567" i="34"/>
  <c r="J567" i="34"/>
  <c r="I567" i="34"/>
  <c r="K566" i="34"/>
  <c r="J566" i="34"/>
  <c r="I566" i="34"/>
  <c r="K565" i="34"/>
  <c r="J565" i="34"/>
  <c r="I565" i="34"/>
  <c r="K564" i="34"/>
  <c r="J564" i="34"/>
  <c r="I564" i="34"/>
  <c r="K563" i="34"/>
  <c r="J563" i="34"/>
  <c r="I563" i="34"/>
  <c r="K562" i="34"/>
  <c r="J562" i="34"/>
  <c r="I562" i="34"/>
  <c r="K561" i="34"/>
  <c r="J561" i="34"/>
  <c r="I561" i="34"/>
  <c r="K560" i="34"/>
  <c r="J560" i="34"/>
  <c r="I560" i="34"/>
  <c r="K559" i="34"/>
  <c r="J559" i="34"/>
  <c r="I559" i="34"/>
  <c r="K558" i="34"/>
  <c r="J558" i="34"/>
  <c r="I558" i="34"/>
  <c r="K557" i="34"/>
  <c r="J557" i="34"/>
  <c r="I557" i="34"/>
  <c r="K556" i="34"/>
  <c r="J556" i="34"/>
  <c r="I556" i="34"/>
  <c r="K555" i="34"/>
  <c r="J555" i="34"/>
  <c r="I555" i="34"/>
  <c r="K554" i="34"/>
  <c r="J554" i="34"/>
  <c r="I554" i="34"/>
  <c r="K553" i="34"/>
  <c r="J553" i="34"/>
  <c r="I553" i="34"/>
  <c r="K552" i="34"/>
  <c r="J552" i="34"/>
  <c r="I552" i="34"/>
  <c r="K551" i="34"/>
  <c r="J551" i="34"/>
  <c r="I551" i="34"/>
  <c r="K550" i="34"/>
  <c r="J550" i="34"/>
  <c r="I550" i="34"/>
  <c r="K549" i="34"/>
  <c r="J549" i="34"/>
  <c r="I549" i="34"/>
  <c r="K548" i="34"/>
  <c r="J548" i="34"/>
  <c r="I548" i="34"/>
  <c r="K547" i="34"/>
  <c r="J547" i="34"/>
  <c r="I547" i="34"/>
  <c r="K546" i="34"/>
  <c r="J546" i="34"/>
  <c r="I546" i="34"/>
  <c r="K545" i="34"/>
  <c r="J545" i="34"/>
  <c r="I545" i="34"/>
  <c r="K544" i="34"/>
  <c r="J544" i="34"/>
  <c r="I544" i="34"/>
  <c r="K543" i="34"/>
  <c r="J543" i="34"/>
  <c r="I543" i="34"/>
  <c r="K542" i="34"/>
  <c r="J542" i="34"/>
  <c r="I542" i="34"/>
  <c r="K541" i="34"/>
  <c r="J541" i="34"/>
  <c r="I541" i="34"/>
  <c r="K540" i="34"/>
  <c r="J540" i="34"/>
  <c r="I540" i="34"/>
  <c r="K539" i="34"/>
  <c r="J539" i="34"/>
  <c r="I539" i="34"/>
  <c r="K538" i="34"/>
  <c r="J538" i="34"/>
  <c r="I538" i="34"/>
  <c r="K537" i="34"/>
  <c r="J537" i="34"/>
  <c r="I537" i="34"/>
  <c r="K536" i="34"/>
  <c r="J536" i="34"/>
  <c r="I536" i="34"/>
  <c r="K535" i="34"/>
  <c r="J535" i="34"/>
  <c r="I535" i="34"/>
  <c r="K534" i="34"/>
  <c r="J534" i="34"/>
  <c r="I534" i="34"/>
  <c r="K533" i="34"/>
  <c r="J533" i="34"/>
  <c r="I533" i="34"/>
  <c r="K532" i="34"/>
  <c r="J532" i="34"/>
  <c r="I532" i="34"/>
  <c r="K531" i="34"/>
  <c r="J531" i="34"/>
  <c r="I531" i="34"/>
  <c r="K530" i="34"/>
  <c r="J530" i="34"/>
  <c r="I530" i="34"/>
  <c r="K529" i="34"/>
  <c r="J529" i="34"/>
  <c r="I529" i="34"/>
  <c r="K528" i="34"/>
  <c r="J528" i="34"/>
  <c r="I528" i="34"/>
  <c r="K527" i="34"/>
  <c r="J527" i="34"/>
  <c r="I527" i="34"/>
  <c r="K526" i="34"/>
  <c r="J526" i="34"/>
  <c r="I526" i="34"/>
  <c r="K525" i="34"/>
  <c r="J525" i="34"/>
  <c r="I525" i="34"/>
  <c r="K524" i="34"/>
  <c r="J524" i="34"/>
  <c r="I524" i="34"/>
  <c r="K523" i="34"/>
  <c r="J523" i="34"/>
  <c r="I523" i="34"/>
  <c r="K522" i="34"/>
  <c r="J522" i="34"/>
  <c r="I522" i="34"/>
  <c r="K521" i="34"/>
  <c r="J521" i="34"/>
  <c r="I521" i="34"/>
  <c r="K520" i="34"/>
  <c r="J520" i="34"/>
  <c r="I520" i="34"/>
  <c r="K519" i="34"/>
  <c r="J519" i="34"/>
  <c r="I519" i="34"/>
  <c r="K518" i="34"/>
  <c r="J518" i="34"/>
  <c r="I518" i="34"/>
  <c r="K517" i="34"/>
  <c r="J517" i="34"/>
  <c r="I517" i="34"/>
  <c r="K516" i="34"/>
  <c r="J516" i="34"/>
  <c r="I516" i="34"/>
  <c r="K515" i="34"/>
  <c r="J515" i="34"/>
  <c r="I515" i="34"/>
  <c r="K514" i="34"/>
  <c r="J514" i="34"/>
  <c r="I514" i="34"/>
  <c r="K513" i="34"/>
  <c r="J513" i="34"/>
  <c r="I513" i="34"/>
  <c r="K512" i="34"/>
  <c r="J512" i="34"/>
  <c r="I512" i="34"/>
  <c r="K511" i="34"/>
  <c r="J511" i="34"/>
  <c r="I511" i="34"/>
  <c r="K510" i="34"/>
  <c r="J510" i="34"/>
  <c r="I510" i="34"/>
  <c r="K509" i="34"/>
  <c r="J509" i="34"/>
  <c r="I509" i="34"/>
  <c r="K508" i="34"/>
  <c r="J508" i="34"/>
  <c r="I508" i="34"/>
  <c r="K507" i="34"/>
  <c r="J507" i="34"/>
  <c r="I507" i="34"/>
  <c r="K506" i="34"/>
  <c r="J506" i="34"/>
  <c r="I506" i="34"/>
  <c r="K505" i="34"/>
  <c r="J505" i="34"/>
  <c r="I505" i="34"/>
  <c r="K504" i="34"/>
  <c r="J504" i="34"/>
  <c r="I504" i="34"/>
  <c r="K503" i="34"/>
  <c r="J503" i="34"/>
  <c r="I503" i="34"/>
  <c r="K502" i="34"/>
  <c r="J502" i="34"/>
  <c r="I502" i="34"/>
  <c r="K501" i="34"/>
  <c r="J501" i="34"/>
  <c r="I501" i="34"/>
  <c r="K500" i="34"/>
  <c r="J500" i="34"/>
  <c r="I500" i="34"/>
  <c r="K499" i="34"/>
  <c r="J499" i="34"/>
  <c r="I499" i="34"/>
  <c r="K498" i="34"/>
  <c r="J498" i="34"/>
  <c r="I498" i="34"/>
  <c r="K497" i="34"/>
  <c r="J497" i="34"/>
  <c r="I497" i="34"/>
  <c r="K496" i="34"/>
  <c r="J496" i="34"/>
  <c r="I496" i="34"/>
  <c r="K495" i="34"/>
  <c r="J495" i="34"/>
  <c r="I495" i="34"/>
  <c r="K494" i="34"/>
  <c r="J494" i="34"/>
  <c r="I494" i="34"/>
  <c r="K493" i="34"/>
  <c r="J493" i="34"/>
  <c r="I493" i="34"/>
  <c r="K492" i="34"/>
  <c r="J492" i="34"/>
  <c r="I492" i="34"/>
  <c r="K491" i="34"/>
  <c r="J491" i="34"/>
  <c r="I491" i="34"/>
  <c r="K490" i="34"/>
  <c r="J490" i="34"/>
  <c r="I490" i="34"/>
  <c r="K489" i="34"/>
  <c r="J489" i="34"/>
  <c r="I489" i="34"/>
  <c r="K488" i="34"/>
  <c r="J488" i="34"/>
  <c r="I488" i="34"/>
  <c r="K487" i="34"/>
  <c r="J487" i="34"/>
  <c r="K486" i="34"/>
  <c r="J486" i="34"/>
  <c r="K485" i="34"/>
  <c r="J485" i="34"/>
  <c r="K484" i="34"/>
  <c r="J484" i="34"/>
  <c r="K483" i="34"/>
  <c r="J483" i="34"/>
  <c r="K482" i="34"/>
  <c r="J482" i="34"/>
  <c r="K481" i="34"/>
  <c r="J481" i="34"/>
  <c r="K480" i="34"/>
  <c r="J480" i="34"/>
  <c r="K479" i="34"/>
  <c r="J479" i="34"/>
  <c r="K478" i="34"/>
  <c r="J478" i="34"/>
  <c r="K477" i="34"/>
  <c r="J477" i="34"/>
  <c r="K476" i="34"/>
  <c r="J476" i="34"/>
  <c r="K475" i="34"/>
  <c r="J475" i="34"/>
  <c r="K474" i="34"/>
  <c r="J474" i="34"/>
  <c r="K473" i="34"/>
  <c r="J473" i="34"/>
  <c r="K472" i="34"/>
  <c r="J472" i="34"/>
  <c r="K471" i="34"/>
  <c r="J471" i="34"/>
  <c r="K470" i="34"/>
  <c r="J470" i="34"/>
  <c r="K469" i="34"/>
  <c r="J469" i="34"/>
  <c r="K468" i="34"/>
  <c r="J468" i="34"/>
  <c r="K467" i="34"/>
  <c r="J467" i="34"/>
  <c r="K466" i="34"/>
  <c r="J466" i="34"/>
  <c r="K465" i="34"/>
  <c r="J465" i="34"/>
  <c r="K464" i="34"/>
  <c r="J464" i="34"/>
  <c r="K463" i="34"/>
  <c r="J463" i="34"/>
  <c r="K462" i="34"/>
  <c r="J462" i="34"/>
  <c r="K461" i="34"/>
  <c r="J461" i="34"/>
  <c r="K460" i="34"/>
  <c r="J460" i="34"/>
  <c r="K459" i="34"/>
  <c r="J459" i="34"/>
  <c r="K458" i="34"/>
  <c r="J458" i="34"/>
  <c r="K457" i="34"/>
  <c r="J457" i="34"/>
  <c r="K456" i="34"/>
  <c r="J456" i="34"/>
  <c r="K455" i="34"/>
  <c r="J455" i="34"/>
  <c r="K454" i="34"/>
  <c r="J454" i="34"/>
  <c r="K453" i="34"/>
  <c r="J453" i="34"/>
  <c r="K452" i="34"/>
  <c r="J452" i="34"/>
  <c r="K451" i="34"/>
  <c r="J451" i="34"/>
  <c r="K450" i="34"/>
  <c r="J450" i="34"/>
  <c r="K449" i="34"/>
  <c r="J449" i="34"/>
  <c r="K448" i="34"/>
  <c r="J448" i="34"/>
  <c r="K447" i="34"/>
  <c r="J447" i="34"/>
  <c r="K446" i="34"/>
  <c r="J446" i="34"/>
  <c r="K445" i="34"/>
  <c r="J445" i="34"/>
  <c r="K444" i="34"/>
  <c r="J444" i="34"/>
  <c r="K443" i="34"/>
  <c r="J443" i="34"/>
  <c r="K442" i="34"/>
  <c r="J442" i="34"/>
  <c r="K441" i="34"/>
  <c r="J441" i="34"/>
  <c r="K440" i="34"/>
  <c r="J440" i="34"/>
  <c r="K439" i="34"/>
  <c r="J439" i="34"/>
  <c r="K438" i="34"/>
  <c r="J438" i="34"/>
  <c r="K437" i="34"/>
  <c r="J437" i="34"/>
  <c r="K436" i="34"/>
  <c r="J436" i="34"/>
  <c r="K435" i="34"/>
  <c r="J435" i="34"/>
  <c r="K434" i="34"/>
  <c r="J434" i="34"/>
  <c r="K433" i="34"/>
  <c r="J433" i="34"/>
  <c r="K432" i="34"/>
  <c r="J432" i="34"/>
  <c r="K431" i="34"/>
  <c r="J431" i="34"/>
  <c r="K430" i="34"/>
  <c r="J430" i="34"/>
  <c r="K429" i="34"/>
  <c r="J429" i="34"/>
  <c r="K428" i="34"/>
  <c r="J428" i="34"/>
  <c r="K427" i="34"/>
  <c r="J427" i="34"/>
  <c r="K426" i="34"/>
  <c r="J426" i="34"/>
  <c r="K425" i="34"/>
  <c r="J425" i="34"/>
  <c r="K424" i="34"/>
  <c r="J424" i="34"/>
  <c r="K423" i="34"/>
  <c r="J423" i="34"/>
  <c r="K422" i="34"/>
  <c r="J422" i="34"/>
  <c r="K421" i="34"/>
  <c r="J421" i="34"/>
  <c r="K420" i="34"/>
  <c r="J420" i="34"/>
  <c r="K419" i="34"/>
  <c r="J419" i="34"/>
  <c r="K418" i="34"/>
  <c r="J418" i="34"/>
  <c r="K417" i="34"/>
  <c r="J417" i="34"/>
  <c r="K416" i="34"/>
  <c r="J416" i="34"/>
  <c r="K415" i="34"/>
  <c r="J415" i="34"/>
  <c r="K414" i="34"/>
  <c r="J414" i="34"/>
  <c r="K413" i="34"/>
  <c r="J413" i="34"/>
  <c r="K412" i="34"/>
  <c r="J412" i="34"/>
  <c r="K411" i="34"/>
  <c r="J411" i="34"/>
  <c r="K410" i="34"/>
  <c r="J410" i="34"/>
  <c r="K409" i="34"/>
  <c r="J409" i="34"/>
  <c r="K408" i="34"/>
  <c r="J408" i="34"/>
  <c r="K407" i="34"/>
  <c r="J407" i="34"/>
  <c r="K406" i="34"/>
  <c r="J406" i="34"/>
  <c r="K405" i="34"/>
  <c r="J405" i="34"/>
  <c r="K404" i="34"/>
  <c r="J404" i="34"/>
  <c r="K403" i="34"/>
  <c r="J403" i="34"/>
  <c r="K402" i="34"/>
  <c r="J402" i="34"/>
  <c r="K401" i="34"/>
  <c r="J401" i="34"/>
  <c r="K400" i="34"/>
  <c r="J400" i="34"/>
  <c r="K399" i="34"/>
  <c r="J399" i="34"/>
  <c r="K398" i="34"/>
  <c r="J398" i="34"/>
  <c r="K397" i="34"/>
  <c r="J397" i="34"/>
  <c r="K396" i="34"/>
  <c r="J396" i="34"/>
  <c r="K395" i="34"/>
  <c r="J395" i="34"/>
  <c r="K394" i="34"/>
  <c r="J394" i="34"/>
  <c r="K393" i="34"/>
  <c r="J393" i="34"/>
  <c r="K392" i="34"/>
  <c r="J392" i="34"/>
  <c r="K391" i="34"/>
  <c r="J391" i="34"/>
  <c r="K390" i="34"/>
  <c r="J390" i="34"/>
  <c r="K389" i="34"/>
  <c r="J389" i="34"/>
  <c r="K388" i="34"/>
  <c r="J388" i="34"/>
  <c r="K387" i="34"/>
  <c r="J387" i="34"/>
  <c r="K386" i="34"/>
  <c r="J386" i="34"/>
  <c r="K385" i="34"/>
  <c r="J385" i="34"/>
  <c r="K384" i="34"/>
  <c r="J384" i="34"/>
  <c r="K383" i="34"/>
  <c r="J383" i="34"/>
  <c r="K382" i="34"/>
  <c r="J382" i="34"/>
  <c r="K381" i="34"/>
  <c r="J381" i="34"/>
  <c r="K380" i="34"/>
  <c r="J380" i="34"/>
  <c r="K379" i="34"/>
  <c r="J379" i="34"/>
  <c r="K378" i="34"/>
  <c r="J378" i="34"/>
  <c r="K377" i="34"/>
  <c r="J377" i="34"/>
  <c r="K376" i="34"/>
  <c r="J376" i="34"/>
  <c r="K375" i="34"/>
  <c r="J375" i="34"/>
  <c r="K374" i="34"/>
  <c r="J374" i="34"/>
  <c r="K373" i="34"/>
  <c r="J373" i="34"/>
  <c r="K372" i="34"/>
  <c r="J372" i="34"/>
  <c r="K371" i="34"/>
  <c r="J371" i="34"/>
  <c r="K370" i="34"/>
  <c r="J370" i="34"/>
  <c r="K369" i="34"/>
  <c r="J369" i="34"/>
  <c r="K368" i="34"/>
  <c r="J368" i="34"/>
  <c r="K367" i="34"/>
  <c r="J367" i="34"/>
  <c r="K366" i="34"/>
  <c r="J366" i="34"/>
  <c r="K365" i="34"/>
  <c r="J365" i="34"/>
  <c r="K364" i="34"/>
  <c r="J364" i="34"/>
  <c r="K363" i="34"/>
  <c r="J363" i="34"/>
  <c r="K362" i="34"/>
  <c r="J362" i="34"/>
  <c r="K361" i="34"/>
  <c r="J361" i="34"/>
  <c r="K360" i="34"/>
  <c r="J360" i="34"/>
  <c r="K359" i="34"/>
  <c r="J359" i="34"/>
  <c r="K358" i="34"/>
  <c r="J358" i="34"/>
  <c r="K357" i="34"/>
  <c r="J357" i="34"/>
  <c r="K356" i="34"/>
  <c r="J356" i="34"/>
  <c r="K355" i="34"/>
  <c r="J355" i="34"/>
  <c r="K354" i="34"/>
  <c r="J354" i="34"/>
  <c r="K353" i="34"/>
  <c r="J353" i="34"/>
  <c r="K352" i="34"/>
  <c r="J352" i="34"/>
  <c r="K351" i="34"/>
  <c r="J351" i="34"/>
  <c r="K350" i="34"/>
  <c r="J350" i="34"/>
  <c r="K349" i="34"/>
  <c r="J349" i="34"/>
  <c r="K348" i="34"/>
  <c r="J348" i="34"/>
  <c r="K347" i="34"/>
  <c r="J347" i="34"/>
  <c r="K346" i="34"/>
  <c r="J346" i="34"/>
  <c r="K345" i="34"/>
  <c r="J345" i="34"/>
  <c r="K344" i="34"/>
  <c r="J344" i="34"/>
  <c r="K343" i="34"/>
  <c r="J343" i="34"/>
  <c r="K342" i="34"/>
  <c r="J342" i="34"/>
  <c r="K341" i="34"/>
  <c r="J341" i="34"/>
  <c r="K340" i="34"/>
  <c r="J340" i="34"/>
  <c r="K339" i="34"/>
  <c r="J339" i="34"/>
  <c r="K338" i="34"/>
  <c r="J338" i="34"/>
  <c r="K337" i="34"/>
  <c r="J337" i="34"/>
  <c r="K336" i="34"/>
  <c r="J336" i="34"/>
  <c r="K335" i="34"/>
  <c r="J335" i="34"/>
  <c r="K334" i="34"/>
  <c r="J334" i="34"/>
  <c r="K333" i="34"/>
  <c r="J333" i="34"/>
  <c r="K332" i="34"/>
  <c r="J332" i="34"/>
  <c r="K331" i="34"/>
  <c r="J331" i="34"/>
  <c r="K330" i="34"/>
  <c r="J330" i="34"/>
  <c r="K329" i="34"/>
  <c r="J329" i="34"/>
  <c r="K328" i="34"/>
  <c r="J328" i="34"/>
  <c r="K327" i="34"/>
  <c r="J327" i="34"/>
  <c r="K326" i="34"/>
  <c r="J326" i="34"/>
  <c r="K325" i="34"/>
  <c r="J325" i="34"/>
  <c r="K324" i="34"/>
  <c r="J324" i="34"/>
  <c r="K323" i="34"/>
  <c r="J323" i="34"/>
  <c r="K322" i="34"/>
  <c r="J322" i="34"/>
  <c r="K321" i="34"/>
  <c r="J321" i="34"/>
  <c r="K320" i="34"/>
  <c r="J320" i="34"/>
  <c r="K319" i="34"/>
  <c r="J319" i="34"/>
  <c r="K318" i="34"/>
  <c r="J318" i="34"/>
  <c r="K317" i="34"/>
  <c r="J317" i="34"/>
  <c r="K316" i="34"/>
  <c r="J316" i="34"/>
  <c r="K315" i="34"/>
  <c r="J315" i="34"/>
  <c r="K314" i="34"/>
  <c r="J314" i="34"/>
  <c r="K313" i="34"/>
  <c r="J313" i="34"/>
  <c r="K312" i="34"/>
  <c r="J312" i="34"/>
  <c r="K311" i="34"/>
  <c r="J311" i="34"/>
  <c r="K310" i="34"/>
  <c r="J310" i="34"/>
  <c r="K309" i="34"/>
  <c r="J309" i="34"/>
  <c r="K308" i="34"/>
  <c r="J308" i="34"/>
  <c r="K307" i="34"/>
  <c r="J307" i="34"/>
  <c r="K306" i="34"/>
  <c r="J306" i="34"/>
  <c r="K305" i="34"/>
  <c r="J305" i="34"/>
  <c r="K304" i="34"/>
  <c r="J304" i="34"/>
  <c r="K303" i="34"/>
  <c r="J303" i="34"/>
  <c r="K302" i="34"/>
  <c r="J302" i="34"/>
  <c r="K301" i="34"/>
  <c r="J301" i="34"/>
  <c r="K300" i="34"/>
  <c r="J300" i="34"/>
  <c r="K299" i="34"/>
  <c r="J299" i="34"/>
  <c r="K298" i="34"/>
  <c r="J298" i="34"/>
  <c r="K297" i="34"/>
  <c r="J297" i="34"/>
  <c r="K296" i="34"/>
  <c r="J296" i="34"/>
  <c r="K295" i="34"/>
  <c r="J295" i="34"/>
  <c r="K294" i="34"/>
  <c r="J294" i="34"/>
  <c r="K293" i="34"/>
  <c r="J293" i="34"/>
  <c r="K292" i="34"/>
  <c r="J292" i="34"/>
  <c r="K291" i="34"/>
  <c r="J291" i="34"/>
  <c r="K290" i="34"/>
  <c r="J290" i="34"/>
  <c r="K289" i="34"/>
  <c r="J289" i="34"/>
  <c r="K288" i="34"/>
  <c r="J288" i="34"/>
  <c r="K287" i="34"/>
  <c r="J287" i="34"/>
  <c r="K286" i="34"/>
  <c r="J286" i="34"/>
  <c r="K285" i="34"/>
  <c r="J285" i="34"/>
  <c r="K284" i="34"/>
  <c r="J284" i="34"/>
  <c r="K283" i="34"/>
  <c r="J283" i="34"/>
  <c r="K282" i="34"/>
  <c r="J282" i="34"/>
  <c r="K281" i="34"/>
  <c r="J281" i="34"/>
  <c r="K280" i="34"/>
  <c r="J280" i="34"/>
  <c r="K279" i="34"/>
  <c r="J279" i="34"/>
  <c r="K278" i="34"/>
  <c r="J278" i="34"/>
  <c r="K277" i="34"/>
  <c r="J277" i="34"/>
  <c r="K276" i="34"/>
  <c r="J276" i="34"/>
  <c r="K275" i="34"/>
  <c r="J275" i="34"/>
  <c r="K274" i="34"/>
  <c r="J274" i="34"/>
  <c r="K273" i="34"/>
  <c r="J273" i="34"/>
  <c r="K272" i="34"/>
  <c r="J272" i="34"/>
  <c r="K271" i="34"/>
  <c r="J271" i="34"/>
  <c r="K270" i="34"/>
  <c r="J270" i="34"/>
  <c r="K269" i="34"/>
  <c r="J269" i="34"/>
  <c r="K268" i="34"/>
  <c r="J268" i="34"/>
  <c r="K267" i="34"/>
  <c r="J267" i="34"/>
  <c r="K266" i="34"/>
  <c r="J266" i="34"/>
  <c r="K265" i="34"/>
  <c r="J265" i="34"/>
  <c r="K264" i="34"/>
  <c r="J264" i="34"/>
  <c r="K263" i="34"/>
  <c r="J263" i="34"/>
  <c r="K262" i="34"/>
  <c r="J262" i="34"/>
  <c r="K261" i="34"/>
  <c r="J261" i="34"/>
  <c r="K260" i="34"/>
  <c r="J260" i="34"/>
  <c r="K259" i="34"/>
  <c r="J259" i="34"/>
  <c r="K258" i="34"/>
  <c r="J258" i="34"/>
  <c r="K257" i="34"/>
  <c r="J257" i="34"/>
  <c r="K256" i="34"/>
  <c r="J256" i="34"/>
  <c r="K255" i="34"/>
  <c r="J255" i="34"/>
  <c r="K254" i="34"/>
  <c r="J254" i="34"/>
  <c r="K253" i="34"/>
  <c r="J253" i="34"/>
  <c r="K252" i="34"/>
  <c r="J252" i="34"/>
  <c r="K251" i="34"/>
  <c r="J251" i="34"/>
  <c r="K250" i="34"/>
  <c r="J250" i="34"/>
  <c r="K249" i="34"/>
  <c r="J249" i="34"/>
  <c r="K248" i="34"/>
  <c r="J248" i="34"/>
  <c r="K247" i="34"/>
  <c r="J247" i="34"/>
  <c r="K246" i="34"/>
  <c r="J246" i="34"/>
  <c r="K245" i="34"/>
  <c r="J245" i="34"/>
  <c r="K244" i="34"/>
  <c r="J244" i="34"/>
  <c r="K243" i="34"/>
  <c r="J243" i="34"/>
  <c r="K242" i="34"/>
  <c r="J242" i="34"/>
  <c r="K241" i="34"/>
  <c r="J241" i="34"/>
  <c r="K240" i="34"/>
  <c r="J240" i="34"/>
  <c r="K239" i="34"/>
  <c r="J239" i="34"/>
  <c r="K238" i="34"/>
  <c r="J238" i="34"/>
  <c r="K237" i="34"/>
  <c r="J237" i="34"/>
  <c r="K236" i="34"/>
  <c r="J236" i="34"/>
  <c r="K235" i="34"/>
  <c r="J235" i="34"/>
  <c r="K234" i="34"/>
  <c r="J234" i="34"/>
  <c r="K233" i="34"/>
  <c r="J233" i="34"/>
  <c r="K232" i="34"/>
  <c r="J232" i="34"/>
  <c r="K231" i="34"/>
  <c r="J231" i="34"/>
  <c r="K230" i="34"/>
  <c r="J230" i="34"/>
  <c r="K229" i="34"/>
  <c r="J229" i="34"/>
  <c r="K228" i="34"/>
  <c r="J228" i="34"/>
  <c r="K227" i="34"/>
  <c r="J227" i="34"/>
  <c r="K226" i="34"/>
  <c r="J226" i="34"/>
  <c r="K225" i="34"/>
  <c r="J225" i="34"/>
  <c r="K224" i="34"/>
  <c r="J224" i="34"/>
  <c r="K223" i="34"/>
  <c r="J223" i="34"/>
  <c r="K222" i="34"/>
  <c r="J222" i="34"/>
  <c r="K221" i="34"/>
  <c r="J221" i="34"/>
  <c r="K220" i="34"/>
  <c r="J220" i="34"/>
  <c r="K219" i="34"/>
  <c r="J219" i="34"/>
  <c r="K218" i="34"/>
  <c r="J218" i="34"/>
  <c r="K217" i="34"/>
  <c r="J217" i="34"/>
  <c r="K216" i="34"/>
  <c r="J216" i="34"/>
  <c r="K215" i="34"/>
  <c r="J215" i="34"/>
  <c r="K214" i="34"/>
  <c r="J214" i="34"/>
  <c r="K213" i="34"/>
  <c r="J213" i="34"/>
  <c r="K212" i="34"/>
  <c r="J212" i="34"/>
  <c r="K211" i="34"/>
  <c r="J211" i="34"/>
  <c r="K210" i="34"/>
  <c r="J210" i="34"/>
  <c r="K209" i="34"/>
  <c r="J209" i="34"/>
  <c r="K208" i="34"/>
  <c r="J208" i="34"/>
  <c r="K207" i="34"/>
  <c r="J207" i="34"/>
  <c r="K206" i="34"/>
  <c r="J206" i="34"/>
  <c r="K205" i="34"/>
  <c r="J205" i="34"/>
  <c r="K204" i="34"/>
  <c r="J204" i="34"/>
  <c r="K203" i="34"/>
  <c r="J203" i="34"/>
  <c r="K202" i="34"/>
  <c r="J202" i="34"/>
  <c r="K201" i="34"/>
  <c r="J201" i="34"/>
  <c r="K200" i="34"/>
  <c r="J200" i="34"/>
  <c r="K199" i="34"/>
  <c r="J199" i="34"/>
  <c r="K198" i="34"/>
  <c r="J198" i="34"/>
  <c r="K197" i="34"/>
  <c r="J197" i="34"/>
  <c r="K196" i="34"/>
  <c r="J196" i="34"/>
  <c r="K195" i="34"/>
  <c r="J195" i="34"/>
  <c r="K194" i="34"/>
  <c r="J194" i="34"/>
  <c r="K193" i="34"/>
  <c r="J193" i="34"/>
  <c r="K192" i="34"/>
  <c r="J192" i="34"/>
  <c r="K191" i="34"/>
  <c r="J191" i="34"/>
  <c r="K190" i="34"/>
  <c r="J190" i="34"/>
  <c r="K189" i="34"/>
  <c r="J189" i="34"/>
  <c r="K188" i="34"/>
  <c r="J188" i="34"/>
  <c r="K187" i="34"/>
  <c r="J187" i="34"/>
  <c r="K186" i="34"/>
  <c r="J186" i="34"/>
  <c r="K185" i="34"/>
  <c r="J185" i="34"/>
  <c r="K184" i="34"/>
  <c r="J184" i="34"/>
  <c r="K183" i="34"/>
  <c r="J183" i="34"/>
  <c r="K182" i="34"/>
  <c r="J182" i="34"/>
  <c r="K181" i="34"/>
  <c r="J181" i="34"/>
  <c r="K180" i="34"/>
  <c r="J180" i="34"/>
  <c r="K179" i="34"/>
  <c r="J179" i="34"/>
  <c r="K178" i="34"/>
  <c r="J178" i="34"/>
  <c r="K177" i="34"/>
  <c r="J177" i="34"/>
  <c r="K176" i="34"/>
  <c r="J176" i="34"/>
  <c r="K175" i="34"/>
  <c r="J175" i="34"/>
  <c r="K174" i="34"/>
  <c r="J174" i="34"/>
  <c r="K173" i="34"/>
  <c r="J173" i="34"/>
  <c r="K172" i="34"/>
  <c r="J172" i="34"/>
  <c r="K171" i="34"/>
  <c r="J171" i="34"/>
  <c r="K170" i="34"/>
  <c r="J170" i="34"/>
  <c r="K169" i="34"/>
  <c r="J169" i="34"/>
  <c r="K168" i="34"/>
  <c r="J168" i="34"/>
  <c r="K167" i="34"/>
  <c r="J167" i="34"/>
  <c r="K166" i="34"/>
  <c r="J166" i="34"/>
  <c r="K165" i="34"/>
  <c r="J165" i="34"/>
  <c r="K164" i="34"/>
  <c r="J164" i="34"/>
  <c r="K163" i="34"/>
  <c r="J163" i="34"/>
  <c r="K162" i="34"/>
  <c r="J162" i="34"/>
  <c r="K161" i="34"/>
  <c r="J161" i="34"/>
  <c r="K160" i="34"/>
  <c r="J160" i="34"/>
  <c r="K159" i="34"/>
  <c r="J159" i="34"/>
  <c r="K158" i="34"/>
  <c r="J158" i="34"/>
  <c r="K157" i="34"/>
  <c r="J157" i="34"/>
  <c r="K156" i="34"/>
  <c r="J156" i="34"/>
  <c r="K155" i="34"/>
  <c r="J155" i="34"/>
  <c r="K154" i="34"/>
  <c r="J154" i="34"/>
  <c r="K153" i="34"/>
  <c r="J153" i="34"/>
  <c r="K152" i="34"/>
  <c r="J152" i="34"/>
  <c r="K151" i="34"/>
  <c r="J151" i="34"/>
  <c r="K150" i="34"/>
  <c r="J150" i="34"/>
  <c r="K149" i="34"/>
  <c r="J149" i="34"/>
  <c r="K148" i="34"/>
  <c r="J148" i="34"/>
  <c r="K147" i="34"/>
  <c r="J147" i="34"/>
  <c r="K146" i="34"/>
  <c r="J146" i="34"/>
  <c r="K145" i="34"/>
  <c r="J145" i="34"/>
  <c r="K144" i="34"/>
  <c r="J144" i="34"/>
  <c r="K143" i="34"/>
  <c r="J143" i="34"/>
  <c r="K142" i="34"/>
  <c r="J142" i="34"/>
  <c r="K141" i="34"/>
  <c r="J141" i="34"/>
  <c r="K140" i="34"/>
  <c r="J140" i="34"/>
  <c r="K139" i="34"/>
  <c r="J139" i="34"/>
  <c r="K138" i="34"/>
  <c r="J138" i="34"/>
  <c r="K137" i="34"/>
  <c r="J137" i="34"/>
  <c r="K136" i="34"/>
  <c r="J136" i="34"/>
  <c r="K135" i="34"/>
  <c r="J135" i="34"/>
  <c r="K134" i="34"/>
  <c r="J134" i="34"/>
  <c r="K133" i="34"/>
  <c r="J133" i="34"/>
  <c r="K132" i="34"/>
  <c r="J132" i="34"/>
  <c r="K131" i="34"/>
  <c r="J131" i="34"/>
  <c r="K130" i="34"/>
  <c r="J130" i="34"/>
  <c r="K129" i="34"/>
  <c r="J129" i="34"/>
  <c r="K128" i="34"/>
  <c r="J128" i="34"/>
  <c r="K127" i="34"/>
  <c r="J127" i="34"/>
  <c r="K126" i="34"/>
  <c r="J126" i="34"/>
  <c r="K125" i="34"/>
  <c r="J125" i="34"/>
  <c r="K124" i="34"/>
  <c r="J124" i="34"/>
  <c r="K123" i="34"/>
  <c r="J123" i="34"/>
  <c r="K122" i="34"/>
  <c r="J122" i="34"/>
  <c r="K121" i="34"/>
  <c r="J121" i="34"/>
  <c r="K120" i="34"/>
  <c r="J120" i="34"/>
  <c r="K119" i="34"/>
  <c r="J119" i="34"/>
  <c r="K118" i="34"/>
  <c r="J118" i="34"/>
  <c r="K117" i="34"/>
  <c r="J117" i="34"/>
  <c r="K116" i="34"/>
  <c r="J116" i="34"/>
  <c r="K115" i="34"/>
  <c r="J115" i="34"/>
  <c r="K114" i="34"/>
  <c r="J114" i="34"/>
  <c r="K113" i="34"/>
  <c r="J113" i="34"/>
  <c r="K112" i="34"/>
  <c r="J112" i="34"/>
  <c r="K111" i="34"/>
  <c r="J111" i="34"/>
  <c r="K110" i="34"/>
  <c r="J110" i="34"/>
  <c r="K109" i="34"/>
  <c r="J109" i="34"/>
  <c r="K108" i="34"/>
  <c r="J108" i="34"/>
  <c r="K107" i="34"/>
  <c r="J107" i="34"/>
  <c r="K106" i="34"/>
  <c r="J106" i="34"/>
  <c r="K105" i="34"/>
  <c r="J105" i="34"/>
  <c r="K104" i="34"/>
  <c r="J104" i="34"/>
  <c r="K103" i="34"/>
  <c r="J103" i="34"/>
  <c r="K102" i="34"/>
  <c r="J102" i="34"/>
  <c r="K101" i="34"/>
  <c r="J101" i="34"/>
  <c r="K100" i="34"/>
  <c r="J100" i="34"/>
  <c r="K99" i="34"/>
  <c r="J99" i="34"/>
  <c r="K98" i="34"/>
  <c r="J98" i="34"/>
  <c r="K97" i="34"/>
  <c r="J97" i="34"/>
  <c r="K96" i="34"/>
  <c r="J96" i="34"/>
  <c r="K95" i="34"/>
  <c r="J95" i="34"/>
  <c r="K94" i="34"/>
  <c r="J94" i="34"/>
  <c r="K93" i="34"/>
  <c r="J93" i="34"/>
  <c r="K92" i="34"/>
  <c r="J92" i="34"/>
  <c r="K91" i="34"/>
  <c r="J91" i="34"/>
  <c r="K90" i="34"/>
  <c r="J90" i="34"/>
  <c r="K89" i="34"/>
  <c r="J89" i="34"/>
  <c r="K88" i="34"/>
  <c r="J88" i="34"/>
  <c r="K87" i="34"/>
  <c r="J87" i="34"/>
  <c r="K86" i="34"/>
  <c r="J86" i="34"/>
  <c r="K85" i="34"/>
  <c r="J85" i="34"/>
  <c r="K84" i="34"/>
  <c r="J84" i="34"/>
  <c r="K83" i="34"/>
  <c r="J83" i="34"/>
  <c r="K82" i="34"/>
  <c r="J82" i="34"/>
  <c r="K81" i="34"/>
  <c r="J81" i="34"/>
  <c r="K80" i="34"/>
  <c r="J80" i="34"/>
  <c r="K79" i="34"/>
  <c r="J79" i="34"/>
  <c r="K78" i="34"/>
  <c r="J78" i="34"/>
  <c r="K77" i="34"/>
  <c r="J77" i="34"/>
  <c r="K76" i="34"/>
  <c r="J76" i="34"/>
  <c r="K75" i="34"/>
  <c r="J75" i="34"/>
  <c r="K74" i="34"/>
  <c r="J74" i="34"/>
  <c r="K73" i="34"/>
  <c r="J73" i="34"/>
  <c r="K72" i="34"/>
  <c r="J72" i="34"/>
  <c r="K71" i="34"/>
  <c r="J71" i="34"/>
  <c r="K70" i="34"/>
  <c r="J70" i="34"/>
  <c r="K69" i="34"/>
  <c r="J69" i="34"/>
  <c r="K68" i="34"/>
  <c r="J68" i="34"/>
  <c r="K67" i="34"/>
  <c r="J67" i="34"/>
  <c r="K66" i="34"/>
  <c r="J66" i="34"/>
  <c r="K65" i="34"/>
  <c r="J65" i="34"/>
  <c r="K64" i="34"/>
  <c r="J64" i="34"/>
  <c r="K63" i="34"/>
  <c r="J63" i="34"/>
  <c r="K62" i="34"/>
  <c r="J62" i="34"/>
  <c r="K61" i="34"/>
  <c r="J61" i="34"/>
  <c r="K60" i="34"/>
  <c r="J60" i="34"/>
  <c r="K59" i="34"/>
  <c r="J59" i="34"/>
  <c r="K58" i="34"/>
  <c r="J58" i="34"/>
  <c r="K57" i="34"/>
  <c r="J57" i="34"/>
  <c r="K56" i="34"/>
  <c r="J56" i="34"/>
  <c r="K55" i="34"/>
  <c r="J55" i="34"/>
  <c r="K54" i="34"/>
  <c r="J54" i="34"/>
  <c r="K53" i="34"/>
  <c r="J53" i="34"/>
  <c r="K52" i="34"/>
  <c r="J52" i="34"/>
  <c r="K51" i="34"/>
  <c r="J51" i="34"/>
  <c r="K50" i="34"/>
  <c r="J50" i="34"/>
  <c r="K49" i="34"/>
  <c r="J49" i="34"/>
  <c r="K48" i="34"/>
  <c r="J48" i="34"/>
  <c r="K47" i="34"/>
  <c r="J47" i="34"/>
  <c r="K46" i="34"/>
  <c r="J46" i="34"/>
  <c r="K45" i="34"/>
  <c r="J45" i="34"/>
  <c r="K44" i="34"/>
  <c r="J44" i="34"/>
  <c r="K43" i="34"/>
  <c r="J43" i="34"/>
  <c r="K42" i="34"/>
  <c r="J42" i="34"/>
  <c r="K41" i="34"/>
  <c r="J41" i="34"/>
  <c r="K40" i="34"/>
  <c r="J40" i="34"/>
  <c r="K39" i="34"/>
  <c r="J39" i="34"/>
  <c r="K38" i="34"/>
  <c r="J38" i="34"/>
  <c r="K37" i="34"/>
  <c r="J37" i="34"/>
  <c r="K36" i="34"/>
  <c r="J36" i="34"/>
  <c r="K35" i="34"/>
  <c r="J35" i="34"/>
  <c r="K34" i="34"/>
  <c r="J34" i="34"/>
  <c r="K33" i="34"/>
  <c r="J33" i="34"/>
  <c r="K32" i="34"/>
  <c r="J32" i="34"/>
  <c r="K31" i="34"/>
  <c r="J31" i="34"/>
  <c r="K30" i="34"/>
  <c r="J30" i="34"/>
  <c r="K29" i="34"/>
  <c r="J29" i="34"/>
  <c r="K28" i="34"/>
  <c r="J28" i="34"/>
  <c r="K27" i="34"/>
  <c r="J27" i="34"/>
  <c r="K26" i="34"/>
  <c r="J26" i="34"/>
  <c r="K25" i="34"/>
  <c r="J25" i="34"/>
  <c r="K24" i="34"/>
  <c r="J24" i="34"/>
  <c r="K23" i="34"/>
  <c r="J23" i="34"/>
  <c r="K22" i="34"/>
  <c r="J22" i="34"/>
  <c r="K21" i="34"/>
  <c r="J21" i="34"/>
  <c r="K20" i="34"/>
  <c r="J20" i="34"/>
  <c r="K19" i="34"/>
  <c r="J19" i="34"/>
  <c r="K18" i="34"/>
  <c r="J18" i="34"/>
  <c r="K17" i="34"/>
  <c r="J17" i="34"/>
  <c r="K16" i="34"/>
  <c r="J16" i="34"/>
  <c r="K15" i="34"/>
  <c r="J15" i="34"/>
  <c r="K14" i="34"/>
  <c r="J14" i="34"/>
  <c r="K13" i="34"/>
  <c r="J13" i="34"/>
  <c r="K12" i="34"/>
  <c r="J12" i="34"/>
  <c r="K11" i="34"/>
  <c r="J11" i="34"/>
  <c r="K10" i="34"/>
  <c r="J10" i="34"/>
  <c r="K9" i="34"/>
  <c r="J9" i="34"/>
  <c r="K8" i="34"/>
  <c r="J8" i="34"/>
  <c r="K7" i="34"/>
  <c r="J7" i="34"/>
  <c r="K6" i="34"/>
  <c r="J6" i="34"/>
  <c r="K5" i="34"/>
  <c r="J5" i="34"/>
  <c r="K4" i="34"/>
  <c r="J4" i="34"/>
  <c r="K3" i="34"/>
  <c r="J3" i="34"/>
  <c r="K2" i="34"/>
  <c r="J2" i="34"/>
  <c r="K1" i="34"/>
  <c r="J1" i="34"/>
  <c r="L87" i="22" l="1"/>
  <c r="L86" i="22"/>
  <c r="L81" i="22"/>
  <c r="L79" i="22"/>
  <c r="L78" i="22"/>
  <c r="L85" i="22"/>
  <c r="L83" i="22"/>
  <c r="L82" i="22"/>
  <c r="L88" i="22"/>
  <c r="L84" i="22"/>
  <c r="L80" i="22"/>
  <c r="F130" i="22" l="1"/>
  <c r="D130" i="22"/>
  <c r="I130" i="22"/>
  <c r="O130" i="22"/>
  <c r="I131" i="22"/>
  <c r="L130" i="22"/>
  <c r="L206" i="22" l="1"/>
  <c r="L224" i="22"/>
  <c r="L216" i="22"/>
  <c r="L208" i="22"/>
  <c r="J224" i="22"/>
  <c r="J216" i="22"/>
  <c r="J208" i="22"/>
  <c r="L229" i="22"/>
  <c r="L221" i="22"/>
  <c r="L213" i="22"/>
  <c r="N228" i="22"/>
  <c r="N220" i="22"/>
  <c r="N212" i="22"/>
  <c r="L209" i="22"/>
  <c r="J227" i="22"/>
  <c r="J223" i="22"/>
  <c r="J219" i="22"/>
  <c r="J215" i="22"/>
  <c r="J211" i="22"/>
  <c r="N205" i="22"/>
  <c r="L226" i="22"/>
  <c r="L218" i="22"/>
  <c r="L210" i="22"/>
  <c r="J226" i="22"/>
  <c r="J218" i="22"/>
  <c r="J210" i="22"/>
  <c r="L205" i="22"/>
  <c r="L223" i="22"/>
  <c r="L215" i="22"/>
  <c r="N230" i="22"/>
  <c r="N222" i="22"/>
  <c r="N214" i="22"/>
  <c r="N206" i="22"/>
  <c r="N227" i="22"/>
  <c r="N223" i="22"/>
  <c r="N219" i="22"/>
  <c r="N215" i="22"/>
  <c r="N211" i="22"/>
  <c r="J207" i="22"/>
  <c r="L228" i="22"/>
  <c r="L220" i="22"/>
  <c r="L212" i="22"/>
  <c r="J228" i="22"/>
  <c r="J220" i="22"/>
  <c r="J212" i="22"/>
  <c r="L207" i="22"/>
  <c r="L225" i="22"/>
  <c r="L217" i="22"/>
  <c r="J209" i="22"/>
  <c r="N224" i="22"/>
  <c r="N216" i="22"/>
  <c r="N208" i="22"/>
  <c r="J229" i="22"/>
  <c r="J225" i="22"/>
  <c r="J221" i="22"/>
  <c r="J217" i="22"/>
  <c r="J213" i="22"/>
  <c r="N207" i="22"/>
  <c r="L230" i="22"/>
  <c r="L222" i="22"/>
  <c r="L214" i="22"/>
  <c r="J230" i="22"/>
  <c r="J222" i="22"/>
  <c r="J214" i="22"/>
  <c r="J206" i="22"/>
  <c r="L227" i="22"/>
  <c r="L219" i="22"/>
  <c r="L211" i="22"/>
  <c r="N226" i="22"/>
  <c r="N218" i="22"/>
  <c r="N210" i="22"/>
  <c r="N229" i="22"/>
  <c r="N225" i="22"/>
  <c r="N221" i="22"/>
  <c r="N217" i="22"/>
  <c r="N213" i="22"/>
  <c r="N209" i="22"/>
  <c r="J205" i="22"/>
  <c r="DI82" i="37"/>
  <c r="DI80" i="37"/>
  <c r="DI78" i="37"/>
  <c r="DI76" i="37"/>
  <c r="DI74" i="37"/>
  <c r="DI72" i="37"/>
  <c r="DI70" i="37"/>
  <c r="DH67" i="37"/>
  <c r="DI66" i="37"/>
  <c r="DI64" i="37"/>
  <c r="DI62" i="37"/>
  <c r="DI60" i="37"/>
  <c r="DI58" i="37"/>
  <c r="DJ56" i="37"/>
  <c r="DJ54" i="37"/>
  <c r="DJ52" i="37"/>
  <c r="DJ50" i="37"/>
  <c r="DJ48" i="37"/>
  <c r="DJ46" i="37"/>
  <c r="DJ44" i="37"/>
  <c r="DJ42" i="37"/>
  <c r="DJ40" i="37"/>
  <c r="DJ38" i="37"/>
  <c r="DJ36" i="37"/>
  <c r="DJ34" i="37"/>
  <c r="DI81" i="37"/>
  <c r="DI79" i="37"/>
  <c r="DI77" i="37"/>
  <c r="DI75" i="37"/>
  <c r="DI73" i="37"/>
  <c r="DI71" i="37"/>
  <c r="DI68" i="37"/>
  <c r="DI67" i="37"/>
  <c r="DI65" i="37"/>
  <c r="DI63" i="37"/>
  <c r="DI61" i="37"/>
  <c r="DI59" i="37"/>
  <c r="DI57" i="37"/>
  <c r="DI55" i="37"/>
  <c r="DJ53" i="37"/>
  <c r="DJ51" i="37"/>
  <c r="DJ49" i="37"/>
  <c r="DJ47" i="37"/>
  <c r="DJ45" i="37"/>
  <c r="DJ43" i="37"/>
  <c r="DJ41" i="37"/>
  <c r="DJ39" i="37"/>
  <c r="DJ37" i="37"/>
  <c r="DJ35" i="37"/>
  <c r="DJ33" i="37"/>
  <c r="DI50" i="37"/>
  <c r="DH59" i="37"/>
  <c r="DI46" i="37"/>
  <c r="DH63" i="37"/>
  <c r="DI36" i="37"/>
  <c r="DI44" i="37"/>
  <c r="DI52" i="37"/>
  <c r="DH61" i="37"/>
  <c r="DI33" i="37"/>
  <c r="DI35" i="37"/>
  <c r="DI37" i="37"/>
  <c r="DI39" i="37"/>
  <c r="DI41" i="37"/>
  <c r="DI43" i="37"/>
  <c r="DI45" i="37"/>
  <c r="DI47" i="37"/>
  <c r="DI49" i="37"/>
  <c r="DI51" i="37"/>
  <c r="DI53" i="37"/>
  <c r="DH55" i="37"/>
  <c r="DH58" i="37"/>
  <c r="DH60" i="37"/>
  <c r="DH62" i="37"/>
  <c r="DH64" i="37"/>
  <c r="DH66" i="37"/>
  <c r="DH68" i="37"/>
  <c r="DJ69" i="37"/>
  <c r="DH33" i="37"/>
  <c r="DH37" i="37"/>
  <c r="DH41" i="37"/>
  <c r="DH45" i="37"/>
  <c r="DH49" i="37"/>
  <c r="DH53" i="37"/>
  <c r="DJ57" i="37"/>
  <c r="DJ60" i="37"/>
  <c r="DJ64" i="37"/>
  <c r="DJ68" i="37"/>
  <c r="DJ70" i="37"/>
  <c r="DJ71" i="37"/>
  <c r="DJ72" i="37"/>
  <c r="DJ73" i="37"/>
  <c r="DJ74" i="37"/>
  <c r="DJ75" i="37"/>
  <c r="DJ76" i="37"/>
  <c r="DJ77" i="37"/>
  <c r="DJ78" i="37"/>
  <c r="DJ79" i="37"/>
  <c r="DJ80" i="37"/>
  <c r="DJ81" i="37"/>
  <c r="DJ82" i="37"/>
  <c r="DI42" i="37"/>
  <c r="DI38" i="37"/>
  <c r="DI54" i="37"/>
  <c r="DI34" i="37"/>
  <c r="DI40" i="37"/>
  <c r="DI48" i="37"/>
  <c r="DI56" i="37"/>
  <c r="DH65" i="37"/>
  <c r="DH34" i="37"/>
  <c r="DH36" i="37"/>
  <c r="DH38" i="37"/>
  <c r="DH40" i="37"/>
  <c r="DH42" i="37"/>
  <c r="DH44" i="37"/>
  <c r="DH46" i="37"/>
  <c r="DH48" i="37"/>
  <c r="DH50" i="37"/>
  <c r="DH52" i="37"/>
  <c r="DH54" i="37"/>
  <c r="DH57" i="37"/>
  <c r="DJ59" i="37"/>
  <c r="DJ61" i="37"/>
  <c r="DJ63" i="37"/>
  <c r="DJ65" i="37"/>
  <c r="DJ67" i="37"/>
  <c r="DI69" i="37"/>
  <c r="DH69" i="37"/>
  <c r="DH35" i="37"/>
  <c r="DH39" i="37"/>
  <c r="DH43" i="37"/>
  <c r="DH47" i="37"/>
  <c r="DH51" i="37"/>
  <c r="DJ55" i="37"/>
  <c r="DJ58" i="37"/>
  <c r="DJ62" i="37"/>
  <c r="DJ66" i="37"/>
  <c r="DH70" i="37"/>
  <c r="DH71" i="37"/>
  <c r="DH72" i="37"/>
  <c r="DH73" i="37"/>
  <c r="DH74" i="37"/>
  <c r="DH75" i="37"/>
  <c r="DH76" i="37"/>
  <c r="DH77" i="37"/>
  <c r="DH78" i="37"/>
  <c r="DH79" i="37"/>
  <c r="DH80" i="37"/>
  <c r="DH81" i="37"/>
  <c r="DH82" i="37"/>
  <c r="DH56" i="37"/>
  <c r="AV22" i="5"/>
  <c r="AX22" i="5"/>
  <c r="AW23" i="5"/>
  <c r="AV24" i="5"/>
  <c r="AX24" i="5"/>
  <c r="AW25" i="5"/>
  <c r="AV26" i="5"/>
  <c r="AX26" i="5"/>
  <c r="AW27" i="5"/>
  <c r="AV28" i="5"/>
  <c r="AV23" i="5"/>
  <c r="AW24" i="5"/>
  <c r="AX25" i="5"/>
  <c r="AV27" i="5"/>
  <c r="AW28" i="5"/>
  <c r="AV29" i="5"/>
  <c r="AX29" i="5"/>
  <c r="AW30" i="5"/>
  <c r="AV31" i="5"/>
  <c r="AX31" i="5"/>
  <c r="AW32" i="5"/>
  <c r="AV33" i="5"/>
  <c r="AX33" i="5"/>
  <c r="AW34" i="5"/>
  <c r="AV35" i="5"/>
  <c r="AX35" i="5"/>
  <c r="AW36" i="5"/>
  <c r="AV37" i="5"/>
  <c r="AX37" i="5"/>
  <c r="AW38" i="5"/>
  <c r="AV39" i="5"/>
  <c r="AX39" i="5"/>
  <c r="AW40" i="5"/>
  <c r="AV41" i="5"/>
  <c r="AX41" i="5"/>
  <c r="AW42" i="5"/>
  <c r="AV43" i="5"/>
  <c r="AX43" i="5"/>
  <c r="AW44" i="5"/>
  <c r="AV45" i="5"/>
  <c r="AX45" i="5"/>
  <c r="AW46" i="5"/>
  <c r="AV47" i="5"/>
  <c r="AX47" i="5"/>
  <c r="AW48" i="5"/>
  <c r="AV49" i="5"/>
  <c r="AX49" i="5"/>
  <c r="AW50" i="5"/>
  <c r="AV51" i="5"/>
  <c r="AX51" i="5"/>
  <c r="AX21" i="5"/>
  <c r="AW21" i="5"/>
  <c r="AW22" i="5"/>
  <c r="AX23" i="5"/>
  <c r="AV25" i="5"/>
  <c r="AW26" i="5"/>
  <c r="AX27" i="5"/>
  <c r="AX28" i="5"/>
  <c r="AW29" i="5"/>
  <c r="AV30" i="5"/>
  <c r="AX30" i="5"/>
  <c r="AW31" i="5"/>
  <c r="AV32" i="5"/>
  <c r="AX32" i="5"/>
  <c r="AW33" i="5"/>
  <c r="AV34" i="5"/>
  <c r="AX34" i="5"/>
  <c r="AW35" i="5"/>
  <c r="AV36" i="5"/>
  <c r="AX36" i="5"/>
  <c r="AW37" i="5"/>
  <c r="AV38" i="5"/>
  <c r="AX38" i="5"/>
  <c r="AW39" i="5"/>
  <c r="AV40" i="5"/>
  <c r="AX40" i="5"/>
  <c r="AW41" i="5"/>
  <c r="AV42" i="5"/>
  <c r="AW43" i="5"/>
  <c r="AX44" i="5"/>
  <c r="AV46" i="5"/>
  <c r="AW47" i="5"/>
  <c r="AX48" i="5"/>
  <c r="AV50" i="5"/>
  <c r="AW51" i="5"/>
  <c r="AV21" i="5"/>
  <c r="AX42" i="5"/>
  <c r="AV44" i="5"/>
  <c r="AW45" i="5"/>
  <c r="AX46" i="5"/>
  <c r="AV48" i="5"/>
  <c r="AW49" i="5"/>
  <c r="AX50" i="5"/>
  <c r="D131" i="22"/>
  <c r="I112" i="22"/>
  <c r="G112" i="22"/>
  <c r="N204" i="22"/>
  <c r="J204" i="22"/>
  <c r="L204" i="22"/>
  <c r="G67" i="22"/>
  <c r="DH83" i="37" l="1"/>
  <c r="DJ83" i="37"/>
  <c r="DI83" i="37"/>
  <c r="H64" i="19" l="1"/>
  <c r="D61" i="19"/>
  <c r="D62" i="19"/>
  <c r="D60" i="19"/>
  <c r="H9" i="6" l="1"/>
  <c r="F9" i="6"/>
  <c r="E9" i="6"/>
  <c r="B9" i="6"/>
  <c r="B10" i="6"/>
  <c r="H242" i="10" l="1"/>
  <c r="H241" i="10"/>
  <c r="H240" i="10"/>
  <c r="H239" i="10"/>
  <c r="H238" i="10"/>
  <c r="H237" i="10"/>
  <c r="H236" i="10"/>
  <c r="H235" i="10"/>
  <c r="H232" i="10"/>
  <c r="H231" i="10"/>
  <c r="H230" i="10"/>
  <c r="H229" i="10"/>
  <c r="H228" i="10"/>
  <c r="H227" i="10"/>
  <c r="H226" i="10"/>
  <c r="H225" i="10"/>
  <c r="H222" i="10"/>
  <c r="H221" i="10"/>
  <c r="H220" i="10"/>
  <c r="H219" i="10"/>
  <c r="H218" i="10"/>
  <c r="H217" i="10"/>
  <c r="H216" i="10"/>
  <c r="H215" i="10"/>
  <c r="H212" i="10"/>
  <c r="H211" i="10"/>
  <c r="H210" i="10"/>
  <c r="H209" i="10"/>
  <c r="H208" i="10"/>
  <c r="H207" i="10"/>
  <c r="H206" i="10"/>
  <c r="H205" i="10"/>
  <c r="H202" i="10"/>
  <c r="H201" i="10"/>
  <c r="H200" i="10"/>
  <c r="H199" i="10"/>
  <c r="H198" i="10"/>
  <c r="H197" i="10"/>
  <c r="H196" i="10"/>
  <c r="H195" i="10"/>
  <c r="H192" i="10"/>
  <c r="H191" i="10"/>
  <c r="H190" i="10"/>
  <c r="H189" i="10"/>
  <c r="H188" i="10"/>
  <c r="H187" i="10"/>
  <c r="H74" i="10"/>
  <c r="H73" i="10"/>
  <c r="H72" i="10"/>
  <c r="H71" i="10"/>
  <c r="H68" i="10"/>
  <c r="H67" i="10"/>
  <c r="H66" i="10"/>
  <c r="H65" i="10"/>
  <c r="H50" i="10"/>
  <c r="H49" i="10"/>
  <c r="H48" i="10"/>
  <c r="H47" i="10"/>
  <c r="H44" i="10"/>
  <c r="H43" i="10"/>
  <c r="H42" i="10"/>
  <c r="H41" i="10"/>
  <c r="H26" i="10"/>
  <c r="H25" i="10"/>
  <c r="H24" i="10"/>
  <c r="H23" i="10"/>
  <c r="H20" i="10"/>
  <c r="H19" i="10"/>
  <c r="H18" i="10"/>
  <c r="H17" i="10"/>
  <c r="H134" i="10"/>
  <c r="H133" i="10"/>
  <c r="H132" i="10"/>
  <c r="H131" i="10"/>
  <c r="H128" i="10"/>
  <c r="H127" i="10"/>
  <c r="H126" i="10"/>
  <c r="H125" i="10"/>
  <c r="H182" i="10"/>
  <c r="H181" i="10"/>
  <c r="H180" i="10"/>
  <c r="H179" i="10"/>
  <c r="H176" i="10"/>
  <c r="H175" i="10"/>
  <c r="H174" i="10"/>
  <c r="H173" i="10"/>
  <c r="H170" i="10"/>
  <c r="H169" i="10"/>
  <c r="H168" i="10"/>
  <c r="H167" i="10"/>
  <c r="H164" i="10"/>
  <c r="H163" i="10"/>
  <c r="H162" i="10"/>
  <c r="H161" i="10"/>
  <c r="H158" i="10"/>
  <c r="H157" i="10"/>
  <c r="H156" i="10"/>
  <c r="H155" i="10"/>
  <c r="H152" i="10"/>
  <c r="H151" i="10"/>
  <c r="H150" i="10"/>
  <c r="H149" i="10"/>
  <c r="H146" i="10"/>
  <c r="H145" i="10"/>
  <c r="H144" i="10"/>
  <c r="H143" i="10"/>
  <c r="H140" i="10"/>
  <c r="H139" i="10"/>
  <c r="H138" i="10"/>
  <c r="H137" i="10"/>
  <c r="H122" i="10"/>
  <c r="H121" i="10"/>
  <c r="H120" i="10"/>
  <c r="H119" i="10"/>
  <c r="H116" i="10"/>
  <c r="H115" i="10"/>
  <c r="H114" i="10"/>
  <c r="H113" i="10"/>
  <c r="H110" i="10"/>
  <c r="H109" i="10"/>
  <c r="H108" i="10"/>
  <c r="H107" i="10"/>
  <c r="H104" i="10"/>
  <c r="H103" i="10"/>
  <c r="H102" i="10"/>
  <c r="H101" i="10"/>
  <c r="H86" i="10"/>
  <c r="H85" i="10"/>
  <c r="H84" i="10"/>
  <c r="H83" i="10"/>
  <c r="H80" i="10"/>
  <c r="H79" i="10"/>
  <c r="H78" i="10"/>
  <c r="H77" i="10"/>
  <c r="H62" i="10"/>
  <c r="H61" i="10"/>
  <c r="H60" i="10"/>
  <c r="H59" i="10"/>
  <c r="H56" i="10"/>
  <c r="H55" i="10"/>
  <c r="H54" i="10"/>
  <c r="H53" i="10"/>
  <c r="H38" i="10"/>
  <c r="H37" i="10"/>
  <c r="H36" i="10"/>
  <c r="H35" i="10"/>
  <c r="H32" i="10"/>
  <c r="H31" i="10"/>
  <c r="H30" i="10"/>
  <c r="H29" i="10"/>
  <c r="H14" i="10"/>
  <c r="H13" i="10"/>
  <c r="H12" i="10"/>
  <c r="H11" i="10"/>
  <c r="H8" i="10"/>
  <c r="H7" i="10"/>
  <c r="H6" i="10"/>
  <c r="I235" i="10"/>
  <c r="I236" i="10"/>
  <c r="I237" i="10"/>
  <c r="I238" i="10"/>
  <c r="I239" i="10"/>
  <c r="I240" i="10"/>
  <c r="I241" i="10"/>
  <c r="I242" i="10"/>
  <c r="I231" i="10"/>
  <c r="I232" i="10"/>
  <c r="I230" i="10"/>
  <c r="I229" i="10"/>
  <c r="I228" i="10"/>
  <c r="I227" i="10"/>
  <c r="I226" i="10"/>
  <c r="I225" i="10"/>
  <c r="I215" i="10"/>
  <c r="I216" i="10"/>
  <c r="I217" i="10"/>
  <c r="I218" i="10"/>
  <c r="I219" i="10"/>
  <c r="I220" i="10"/>
  <c r="I221" i="10"/>
  <c r="I222" i="10"/>
  <c r="I212" i="10"/>
  <c r="I211" i="10"/>
  <c r="I210" i="10"/>
  <c r="I209" i="10"/>
  <c r="I208" i="10"/>
  <c r="I206" i="10"/>
  <c r="I207" i="10"/>
  <c r="I205" i="10"/>
  <c r="I195" i="10"/>
  <c r="I196" i="10"/>
  <c r="I197" i="10"/>
  <c r="I198" i="10"/>
  <c r="I199" i="10"/>
  <c r="I200" i="10"/>
  <c r="I201" i="10"/>
  <c r="I202" i="10"/>
  <c r="I192" i="10"/>
  <c r="I190" i="10"/>
  <c r="I187" i="10"/>
  <c r="I188" i="10"/>
  <c r="I186" i="10"/>
  <c r="I185" i="10"/>
  <c r="I191" i="10"/>
  <c r="I189" i="10"/>
  <c r="I68" i="10"/>
  <c r="I67" i="10"/>
  <c r="I66" i="10"/>
  <c r="I65" i="10"/>
  <c r="I47" i="10"/>
  <c r="I48" i="10"/>
  <c r="I49" i="10"/>
  <c r="I50" i="10"/>
  <c r="I44" i="10"/>
  <c r="I43" i="10"/>
  <c r="I42" i="10"/>
  <c r="I41" i="10"/>
  <c r="I23" i="10"/>
  <c r="I24" i="10"/>
  <c r="I25" i="10"/>
  <c r="I26" i="10"/>
  <c r="I20" i="10"/>
  <c r="I19" i="10"/>
  <c r="I18" i="10"/>
  <c r="I17" i="10"/>
  <c r="I131" i="10"/>
  <c r="I132" i="10"/>
  <c r="I133" i="10"/>
  <c r="I134" i="10"/>
  <c r="I128" i="10"/>
  <c r="I127" i="10"/>
  <c r="I126" i="10"/>
  <c r="I125" i="10"/>
  <c r="I179" i="10"/>
  <c r="I180" i="10"/>
  <c r="I181" i="10"/>
  <c r="I182" i="10"/>
  <c r="I176" i="10"/>
  <c r="I175" i="10"/>
  <c r="I174" i="10"/>
  <c r="I173" i="10"/>
  <c r="I167" i="10"/>
  <c r="I168" i="10"/>
  <c r="I169" i="10"/>
  <c r="I170" i="10"/>
  <c r="I164" i="10"/>
  <c r="I163" i="10"/>
  <c r="I162" i="10"/>
  <c r="I161" i="10"/>
  <c r="I155" i="10"/>
  <c r="I156" i="10"/>
  <c r="I157" i="10"/>
  <c r="I158" i="10"/>
  <c r="I152" i="10"/>
  <c r="I151" i="10"/>
  <c r="I150" i="10"/>
  <c r="I149" i="10"/>
  <c r="I143" i="10"/>
  <c r="I144" i="10"/>
  <c r="I145" i="10"/>
  <c r="I146" i="10"/>
  <c r="I137" i="10"/>
  <c r="I138" i="10"/>
  <c r="I139" i="10"/>
  <c r="I140" i="10"/>
  <c r="I119" i="10"/>
  <c r="I120" i="10"/>
  <c r="I121" i="10"/>
  <c r="I122" i="10"/>
  <c r="I116" i="10"/>
  <c r="I115" i="10"/>
  <c r="I114" i="10"/>
  <c r="I113" i="10"/>
  <c r="I107" i="10"/>
  <c r="I108" i="10"/>
  <c r="I109" i="10"/>
  <c r="I110" i="10"/>
  <c r="I104" i="10"/>
  <c r="I103" i="10"/>
  <c r="I102" i="10"/>
  <c r="I101" i="10"/>
  <c r="I83" i="10"/>
  <c r="I84" i="10"/>
  <c r="I85" i="10"/>
  <c r="I86" i="10"/>
  <c r="I59" i="10"/>
  <c r="I60" i="10"/>
  <c r="I61" i="10"/>
  <c r="I62" i="10"/>
  <c r="I56" i="10"/>
  <c r="I55" i="10"/>
  <c r="I54" i="10"/>
  <c r="I53" i="10"/>
  <c r="I35" i="10"/>
  <c r="I36" i="10"/>
  <c r="I37" i="10"/>
  <c r="I38" i="10"/>
  <c r="I32" i="10"/>
  <c r="I31" i="10"/>
  <c r="I30" i="10"/>
  <c r="I29" i="10"/>
  <c r="I11" i="10"/>
  <c r="I12" i="10"/>
  <c r="I13" i="10"/>
  <c r="I14" i="10"/>
  <c r="I7" i="10"/>
  <c r="I8" i="10"/>
  <c r="I6" i="10"/>
  <c r="I5" i="10"/>
  <c r="D6" i="29"/>
  <c r="D19" i="29"/>
  <c r="D32" i="29"/>
  <c r="E16" i="29"/>
  <c r="B15" i="29"/>
  <c r="E3" i="29"/>
  <c r="B2" i="29"/>
  <c r="E29" i="29"/>
  <c r="B28" i="29"/>
  <c r="G45" i="28"/>
  <c r="C42" i="28"/>
  <c r="C40" i="28"/>
  <c r="A40" i="28"/>
  <c r="A42" i="28" s="1"/>
  <c r="C38" i="28"/>
  <c r="C36" i="28"/>
  <c r="C34" i="28"/>
  <c r="C32" i="28"/>
  <c r="A32" i="28"/>
  <c r="A34" i="28" s="1"/>
  <c r="C30" i="28"/>
  <c r="C28" i="28"/>
  <c r="C26" i="28"/>
  <c r="C24" i="28"/>
  <c r="A24" i="28"/>
  <c r="A26" i="28" s="1"/>
  <c r="C22" i="28"/>
  <c r="C20" i="28"/>
  <c r="E33" i="29"/>
  <c r="E20" i="29"/>
  <c r="E7" i="29"/>
  <c r="J70" i="23" l="1"/>
  <c r="I70" i="23"/>
  <c r="F70" i="23"/>
  <c r="J69" i="23"/>
  <c r="I69" i="23"/>
  <c r="F69" i="23"/>
  <c r="J68" i="23"/>
  <c r="I68" i="23"/>
  <c r="F68" i="23"/>
  <c r="J67" i="23"/>
  <c r="I67" i="23"/>
  <c r="F67" i="23"/>
  <c r="J66" i="23"/>
  <c r="I66" i="23"/>
  <c r="F66" i="23"/>
  <c r="J65" i="23"/>
  <c r="I65" i="23"/>
  <c r="F65" i="23"/>
  <c r="J64" i="23"/>
  <c r="I64" i="23"/>
  <c r="F64" i="23"/>
  <c r="J63" i="23"/>
  <c r="I63" i="23"/>
  <c r="F63" i="23"/>
  <c r="J62" i="23"/>
  <c r="I62" i="23"/>
  <c r="F62" i="23"/>
  <c r="J61" i="23"/>
  <c r="I61" i="23"/>
  <c r="F61" i="23"/>
  <c r="J60" i="23"/>
  <c r="I60" i="23"/>
  <c r="F60" i="23"/>
  <c r="J59" i="23"/>
  <c r="I59" i="23"/>
  <c r="F59" i="23"/>
  <c r="J58" i="23"/>
  <c r="I58" i="23"/>
  <c r="F58" i="23"/>
  <c r="J57" i="23"/>
  <c r="I57" i="23"/>
  <c r="F57" i="23"/>
  <c r="J56" i="23"/>
  <c r="I56" i="23"/>
  <c r="F56" i="23"/>
  <c r="J55" i="23"/>
  <c r="I55" i="23"/>
  <c r="F55" i="23"/>
  <c r="J54" i="23"/>
  <c r="I54" i="23"/>
  <c r="F54" i="23"/>
  <c r="J53" i="23"/>
  <c r="I53" i="23"/>
  <c r="F53" i="23"/>
  <c r="J52" i="23"/>
  <c r="I52" i="23"/>
  <c r="F52" i="23"/>
  <c r="J51" i="23"/>
  <c r="I51" i="23"/>
  <c r="F51" i="23"/>
  <c r="J50" i="23"/>
  <c r="I50" i="23"/>
  <c r="F50" i="23"/>
  <c r="J49" i="23"/>
  <c r="I49" i="23"/>
  <c r="F49" i="23"/>
  <c r="J48" i="23"/>
  <c r="I48" i="23"/>
  <c r="F48" i="23"/>
  <c r="J47" i="23"/>
  <c r="I47" i="23"/>
  <c r="F47" i="23"/>
  <c r="J46" i="23"/>
  <c r="I46" i="23"/>
  <c r="F46" i="23"/>
  <c r="J45" i="23"/>
  <c r="I45" i="23"/>
  <c r="F45" i="23"/>
  <c r="J44" i="23"/>
  <c r="I44" i="23"/>
  <c r="F44" i="23"/>
  <c r="J43" i="23"/>
  <c r="I43" i="23"/>
  <c r="F43" i="23"/>
  <c r="J42" i="23"/>
  <c r="I42" i="23"/>
  <c r="F42" i="23"/>
  <c r="J41" i="23"/>
  <c r="I41" i="23"/>
  <c r="F41" i="23"/>
  <c r="J40" i="23"/>
  <c r="I40" i="23"/>
  <c r="F40" i="23"/>
  <c r="J39" i="23"/>
  <c r="I39" i="23"/>
  <c r="F39" i="23"/>
  <c r="J38" i="23"/>
  <c r="I38" i="23"/>
  <c r="F38" i="23"/>
  <c r="J37" i="23"/>
  <c r="I37" i="23"/>
  <c r="F37" i="23"/>
  <c r="J36" i="23"/>
  <c r="I36" i="23"/>
  <c r="F36" i="23"/>
  <c r="J35" i="23"/>
  <c r="I35" i="23"/>
  <c r="F35" i="23"/>
  <c r="J34" i="23"/>
  <c r="I34" i="23"/>
  <c r="F34" i="23"/>
  <c r="J33" i="23"/>
  <c r="I33" i="23"/>
  <c r="F33" i="23"/>
  <c r="J32" i="23"/>
  <c r="I32" i="23"/>
  <c r="F32" i="23"/>
  <c r="J31" i="23"/>
  <c r="I31" i="23"/>
  <c r="F31" i="23"/>
  <c r="J30" i="23"/>
  <c r="I30" i="23"/>
  <c r="F30" i="23"/>
  <c r="J29" i="23"/>
  <c r="I29" i="23"/>
  <c r="F29" i="23"/>
  <c r="J28" i="23"/>
  <c r="I28" i="23"/>
  <c r="F28" i="23"/>
  <c r="J27" i="23"/>
  <c r="I27" i="23"/>
  <c r="F27" i="23"/>
  <c r="J26" i="23"/>
  <c r="I26" i="23"/>
  <c r="F26" i="23"/>
  <c r="J25" i="23"/>
  <c r="I25" i="23"/>
  <c r="F25" i="23"/>
  <c r="J24" i="23"/>
  <c r="I24" i="23"/>
  <c r="F24" i="23"/>
  <c r="J23" i="23"/>
  <c r="I23" i="23"/>
  <c r="F23" i="23"/>
  <c r="J22" i="23"/>
  <c r="I22" i="23"/>
  <c r="F22" i="23"/>
  <c r="J21" i="23"/>
  <c r="I21" i="23"/>
  <c r="H21" i="23"/>
  <c r="F21" i="23"/>
  <c r="A22" i="23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48" i="23" s="1"/>
  <c r="A49" i="23" s="1"/>
  <c r="A50" i="23" s="1"/>
  <c r="A51" i="23" s="1"/>
  <c r="A52" i="23" s="1"/>
  <c r="A53" i="23" s="1"/>
  <c r="A54" i="23" s="1"/>
  <c r="A55" i="23" s="1"/>
  <c r="A56" i="23" s="1"/>
  <c r="A57" i="23" s="1"/>
  <c r="A58" i="23" s="1"/>
  <c r="A59" i="23" s="1"/>
  <c r="A60" i="23" s="1"/>
  <c r="A61" i="23" s="1"/>
  <c r="A62" i="23" s="1"/>
  <c r="A63" i="23" s="1"/>
  <c r="A64" i="23" s="1"/>
  <c r="A65" i="23" s="1"/>
  <c r="A66" i="23" s="1"/>
  <c r="A67" i="23" s="1"/>
  <c r="A68" i="23" s="1"/>
  <c r="A69" i="23" s="1"/>
  <c r="A70" i="23" s="1"/>
  <c r="I55" i="22"/>
  <c r="F58" i="22"/>
  <c r="I60" i="22"/>
  <c r="H186" i="10"/>
  <c r="H185" i="10"/>
  <c r="H5" i="10"/>
  <c r="H1" i="10"/>
  <c r="F10" i="6"/>
  <c r="H10" i="6"/>
  <c r="B11" i="6"/>
  <c r="F11" i="6"/>
  <c r="H11" i="6"/>
  <c r="B12" i="6"/>
  <c r="F12" i="6"/>
  <c r="H12" i="6"/>
  <c r="B13" i="6"/>
  <c r="F13" i="6"/>
  <c r="H13" i="6"/>
  <c r="B14" i="6"/>
  <c r="F14" i="6"/>
  <c r="H14" i="6"/>
  <c r="B15" i="6"/>
  <c r="F15" i="6"/>
  <c r="H15" i="6"/>
  <c r="B16" i="6"/>
  <c r="F16" i="6"/>
  <c r="H16" i="6"/>
  <c r="B17" i="6"/>
  <c r="F17" i="6"/>
  <c r="H17" i="6"/>
  <c r="B18" i="6"/>
  <c r="F18" i="6"/>
  <c r="H18" i="6"/>
  <c r="B19" i="6"/>
  <c r="F19" i="6"/>
  <c r="H19" i="6"/>
  <c r="B20" i="6"/>
  <c r="F20" i="6"/>
  <c r="H20" i="6"/>
  <c r="B21" i="6"/>
  <c r="F21" i="6"/>
  <c r="H21" i="6"/>
  <c r="B22" i="6"/>
  <c r="F22" i="6"/>
  <c r="H22" i="6"/>
  <c r="B23" i="6"/>
  <c r="F23" i="6"/>
  <c r="H23" i="6"/>
  <c r="B24" i="6"/>
  <c r="F24" i="6"/>
  <c r="H24" i="6"/>
  <c r="B25" i="6"/>
  <c r="F25" i="6"/>
  <c r="H25" i="6"/>
  <c r="B26" i="6"/>
  <c r="F26" i="6"/>
  <c r="H26" i="6"/>
  <c r="B27" i="6"/>
  <c r="F27" i="6"/>
  <c r="H27" i="6"/>
  <c r="B28" i="6"/>
  <c r="F28" i="6"/>
  <c r="H28" i="6"/>
  <c r="B29" i="6"/>
  <c r="F29" i="6"/>
  <c r="H29" i="6"/>
  <c r="B30" i="6"/>
  <c r="F30" i="6"/>
  <c r="H30" i="6"/>
  <c r="B31" i="6"/>
  <c r="F31" i="6"/>
  <c r="H31" i="6"/>
  <c r="B32" i="6"/>
  <c r="F32" i="6"/>
  <c r="H32" i="6"/>
  <c r="B33" i="6"/>
  <c r="F33" i="6"/>
  <c r="H33" i="6"/>
  <c r="B34" i="6"/>
  <c r="F34" i="6"/>
  <c r="H34" i="6"/>
  <c r="B35" i="6"/>
  <c r="F35" i="6"/>
  <c r="H35" i="6"/>
  <c r="B36" i="6"/>
  <c r="F36" i="6"/>
  <c r="H36" i="6"/>
  <c r="B37" i="6"/>
  <c r="F37" i="6"/>
  <c r="H37" i="6"/>
  <c r="B38" i="6"/>
  <c r="F38" i="6"/>
  <c r="H38" i="6"/>
  <c r="B39" i="6"/>
  <c r="F39" i="6"/>
  <c r="H39" i="6"/>
  <c r="B40" i="6"/>
  <c r="F40" i="6"/>
  <c r="H40" i="6"/>
  <c r="B41" i="6"/>
  <c r="F41" i="6"/>
  <c r="H41" i="6"/>
  <c r="B42" i="6"/>
  <c r="F42" i="6"/>
  <c r="H42" i="6"/>
  <c r="B43" i="6"/>
  <c r="F43" i="6"/>
  <c r="H43" i="6"/>
  <c r="B44" i="6"/>
  <c r="F44" i="6"/>
  <c r="H44" i="6"/>
  <c r="B45" i="6"/>
  <c r="F45" i="6"/>
  <c r="H45" i="6"/>
  <c r="B46" i="6"/>
  <c r="F46" i="6"/>
  <c r="H46" i="6"/>
  <c r="B47" i="6"/>
  <c r="F47" i="6"/>
  <c r="H47" i="6"/>
  <c r="B48" i="6"/>
  <c r="F48" i="6"/>
  <c r="H48" i="6"/>
  <c r="B49" i="6"/>
  <c r="F49" i="6"/>
  <c r="H49" i="6"/>
  <c r="B50" i="6"/>
  <c r="F50" i="6"/>
  <c r="H50" i="6"/>
  <c r="B51" i="6"/>
  <c r="F51" i="6"/>
  <c r="H51" i="6"/>
  <c r="B52" i="6"/>
  <c r="F52" i="6"/>
  <c r="H52" i="6"/>
  <c r="B53" i="6"/>
  <c r="F53" i="6"/>
  <c r="H53" i="6"/>
  <c r="B54" i="6"/>
  <c r="F54" i="6"/>
  <c r="H54" i="6"/>
  <c r="B55" i="6"/>
  <c r="F55" i="6"/>
  <c r="H55" i="6"/>
  <c r="B56" i="6"/>
  <c r="F56" i="6"/>
  <c r="H56" i="6"/>
  <c r="B57" i="6"/>
  <c r="F57" i="6"/>
  <c r="H57" i="6"/>
  <c r="B58" i="6"/>
  <c r="F58" i="6"/>
  <c r="H58" i="6"/>
  <c r="F10" i="19"/>
  <c r="H10" i="19"/>
  <c r="F11" i="19"/>
  <c r="H11" i="19"/>
  <c r="F12" i="19"/>
  <c r="H12" i="19"/>
  <c r="F13" i="19"/>
  <c r="H13" i="19"/>
  <c r="F14" i="19"/>
  <c r="H14" i="19"/>
  <c r="F15" i="19"/>
  <c r="H15" i="19"/>
  <c r="F16" i="19"/>
  <c r="H16" i="19"/>
  <c r="F17" i="19"/>
  <c r="H17" i="19"/>
  <c r="F18" i="19"/>
  <c r="H18" i="19"/>
  <c r="F19" i="19"/>
  <c r="H19" i="19"/>
  <c r="F20" i="19"/>
  <c r="H20" i="19"/>
  <c r="F21" i="19"/>
  <c r="H21" i="19"/>
  <c r="F22" i="19"/>
  <c r="H22" i="19"/>
  <c r="F23" i="19"/>
  <c r="H23" i="19"/>
  <c r="F24" i="19"/>
  <c r="H24" i="19"/>
  <c r="F25" i="19"/>
  <c r="H25" i="19"/>
  <c r="F26" i="19"/>
  <c r="H26" i="19"/>
  <c r="F27" i="19"/>
  <c r="H27" i="19"/>
  <c r="F28" i="19"/>
  <c r="H28" i="19"/>
  <c r="F29" i="19"/>
  <c r="H29" i="19"/>
  <c r="F30" i="19"/>
  <c r="H30" i="19"/>
  <c r="F31" i="19"/>
  <c r="H31" i="19"/>
  <c r="F32" i="19"/>
  <c r="H32" i="19"/>
  <c r="F33" i="19"/>
  <c r="H33" i="19"/>
  <c r="F34" i="19"/>
  <c r="H34" i="19"/>
  <c r="F35" i="19"/>
  <c r="H35" i="19"/>
  <c r="F36" i="19"/>
  <c r="H36" i="19"/>
  <c r="F37" i="19"/>
  <c r="H37" i="19"/>
  <c r="F38" i="19"/>
  <c r="H38" i="19"/>
  <c r="F39" i="19"/>
  <c r="H39" i="19"/>
  <c r="F40" i="19"/>
  <c r="H40" i="19"/>
  <c r="F41" i="19"/>
  <c r="H41" i="19"/>
  <c r="F42" i="19"/>
  <c r="H42" i="19"/>
  <c r="F43" i="19"/>
  <c r="H43" i="19"/>
  <c r="F44" i="19"/>
  <c r="H44" i="19"/>
  <c r="F45" i="19"/>
  <c r="H45" i="19"/>
  <c r="F46" i="19"/>
  <c r="H46" i="19"/>
  <c r="F47" i="19"/>
  <c r="H47" i="19"/>
  <c r="F48" i="19"/>
  <c r="H48" i="19"/>
  <c r="F49" i="19"/>
  <c r="H49" i="19"/>
  <c r="F50" i="19"/>
  <c r="H50" i="19"/>
  <c r="F51" i="19"/>
  <c r="H51" i="19"/>
  <c r="F52" i="19"/>
  <c r="H52" i="19"/>
  <c r="F53" i="19"/>
  <c r="H53" i="19"/>
  <c r="F54" i="19"/>
  <c r="H54" i="19"/>
  <c r="F55" i="19"/>
  <c r="H55" i="19"/>
  <c r="F56" i="19"/>
  <c r="H56" i="19"/>
  <c r="F57" i="19"/>
  <c r="H57" i="19"/>
  <c r="F58" i="19"/>
  <c r="H58" i="19"/>
  <c r="F43" i="18"/>
  <c r="H43" i="18"/>
  <c r="J43" i="18"/>
  <c r="F44" i="18"/>
  <c r="H44" i="18"/>
  <c r="J44" i="18"/>
  <c r="F36" i="18"/>
  <c r="H36" i="18"/>
  <c r="J36" i="18"/>
  <c r="F37" i="18"/>
  <c r="H37" i="18"/>
  <c r="J37" i="18"/>
  <c r="F38" i="18"/>
  <c r="H38" i="18"/>
  <c r="J38" i="18"/>
  <c r="F39" i="18"/>
  <c r="H39" i="18"/>
  <c r="J39" i="18"/>
  <c r="F40" i="18"/>
  <c r="H40" i="18"/>
  <c r="J40" i="18"/>
  <c r="F41" i="18"/>
  <c r="H41" i="18"/>
  <c r="J41" i="18"/>
  <c r="K6" i="19"/>
  <c r="D6" i="19"/>
  <c r="E9" i="19"/>
  <c r="H9" i="19"/>
  <c r="B9" i="19"/>
  <c r="D5" i="19"/>
  <c r="D4" i="19"/>
  <c r="D6" i="6"/>
  <c r="K6" i="6"/>
  <c r="H64" i="6"/>
  <c r="I72" i="23" l="1"/>
  <c r="P23" i="23"/>
  <c r="Q23" i="23"/>
  <c r="R23" i="23"/>
  <c r="Q25" i="23"/>
  <c r="P25" i="23"/>
  <c r="R25" i="23"/>
  <c r="R27" i="23"/>
  <c r="Q27" i="23"/>
  <c r="P27" i="23"/>
  <c r="Q29" i="23"/>
  <c r="P29" i="23"/>
  <c r="R29" i="23"/>
  <c r="P31" i="23"/>
  <c r="Q31" i="23"/>
  <c r="R31" i="23"/>
  <c r="Q33" i="23"/>
  <c r="P33" i="23"/>
  <c r="R33" i="23"/>
  <c r="R35" i="23"/>
  <c r="Q35" i="23"/>
  <c r="P35" i="23"/>
  <c r="Q37" i="23"/>
  <c r="P37" i="23"/>
  <c r="R37" i="23"/>
  <c r="P39" i="23"/>
  <c r="Q39" i="23"/>
  <c r="R39" i="23"/>
  <c r="Q41" i="23"/>
  <c r="P41" i="23"/>
  <c r="R41" i="23"/>
  <c r="R43" i="23"/>
  <c r="Q43" i="23"/>
  <c r="P43" i="23"/>
  <c r="Q45" i="23"/>
  <c r="P45" i="23"/>
  <c r="R45" i="23"/>
  <c r="P47" i="23"/>
  <c r="Q47" i="23"/>
  <c r="R47" i="23"/>
  <c r="Q49" i="23"/>
  <c r="P49" i="23"/>
  <c r="R49" i="23"/>
  <c r="R51" i="23"/>
  <c r="Q51" i="23"/>
  <c r="P51" i="23"/>
  <c r="Q53" i="23"/>
  <c r="P53" i="23"/>
  <c r="R53" i="23"/>
  <c r="P55" i="23"/>
  <c r="Q55" i="23"/>
  <c r="R55" i="23"/>
  <c r="Q57" i="23"/>
  <c r="P57" i="23"/>
  <c r="R57" i="23"/>
  <c r="R59" i="23"/>
  <c r="Q59" i="23"/>
  <c r="P59" i="23"/>
  <c r="Q61" i="23"/>
  <c r="P61" i="23"/>
  <c r="R61" i="23"/>
  <c r="P63" i="23"/>
  <c r="Q63" i="23"/>
  <c r="R63" i="23"/>
  <c r="Q65" i="23"/>
  <c r="P65" i="23"/>
  <c r="R65" i="23"/>
  <c r="R67" i="23"/>
  <c r="Q67" i="23"/>
  <c r="P67" i="23"/>
  <c r="Q69" i="23"/>
  <c r="P69" i="23"/>
  <c r="R69" i="23"/>
  <c r="R21" i="23"/>
  <c r="Q21" i="23"/>
  <c r="P21" i="23"/>
  <c r="I73" i="23"/>
  <c r="I71" i="23"/>
  <c r="I74" i="23"/>
  <c r="R22" i="23"/>
  <c r="Q22" i="23"/>
  <c r="P22" i="23"/>
  <c r="P24" i="23"/>
  <c r="R24" i="23"/>
  <c r="Q24" i="23"/>
  <c r="R26" i="23"/>
  <c r="P26" i="23"/>
  <c r="Q26" i="23"/>
  <c r="P28" i="23"/>
  <c r="Q28" i="23"/>
  <c r="R28" i="23"/>
  <c r="R30" i="23"/>
  <c r="Q30" i="23"/>
  <c r="P30" i="23"/>
  <c r="P32" i="23"/>
  <c r="R32" i="23"/>
  <c r="Q32" i="23"/>
  <c r="R34" i="23"/>
  <c r="P34" i="23"/>
  <c r="Q34" i="23"/>
  <c r="P36" i="23"/>
  <c r="Q36" i="23"/>
  <c r="R36" i="23"/>
  <c r="R38" i="23"/>
  <c r="Q38" i="23"/>
  <c r="P38" i="23"/>
  <c r="P40" i="23"/>
  <c r="R40" i="23"/>
  <c r="Q40" i="23"/>
  <c r="R42" i="23"/>
  <c r="P42" i="23"/>
  <c r="Q42" i="23"/>
  <c r="P44" i="23"/>
  <c r="Q44" i="23"/>
  <c r="R44" i="23"/>
  <c r="R46" i="23"/>
  <c r="Q46" i="23"/>
  <c r="P46" i="23"/>
  <c r="P48" i="23"/>
  <c r="R48" i="23"/>
  <c r="Q48" i="23"/>
  <c r="R50" i="23"/>
  <c r="P50" i="23"/>
  <c r="Q50" i="23"/>
  <c r="P52" i="23"/>
  <c r="Q52" i="23"/>
  <c r="R52" i="23"/>
  <c r="R54" i="23"/>
  <c r="Q54" i="23"/>
  <c r="P54" i="23"/>
  <c r="P56" i="23"/>
  <c r="R56" i="23"/>
  <c r="Q56" i="23"/>
  <c r="R58" i="23"/>
  <c r="P58" i="23"/>
  <c r="Q58" i="23"/>
  <c r="P60" i="23"/>
  <c r="Q60" i="23"/>
  <c r="R60" i="23"/>
  <c r="R62" i="23"/>
  <c r="Q62" i="23"/>
  <c r="P62" i="23"/>
  <c r="P64" i="23"/>
  <c r="R64" i="23"/>
  <c r="Q64" i="23"/>
  <c r="R66" i="23"/>
  <c r="P66" i="23"/>
  <c r="Q66" i="23"/>
  <c r="P68" i="23"/>
  <c r="Q68" i="23"/>
  <c r="R68" i="23"/>
  <c r="R70" i="23"/>
  <c r="Q70" i="23"/>
  <c r="P70" i="23"/>
  <c r="G32" i="19"/>
  <c r="G32" i="40"/>
  <c r="G28" i="19"/>
  <c r="G28" i="40"/>
  <c r="G29" i="19"/>
  <c r="G29" i="40"/>
  <c r="G25" i="19"/>
  <c r="G25" i="40"/>
  <c r="G27" i="19"/>
  <c r="G27" i="40"/>
  <c r="G24" i="19"/>
  <c r="G24" i="40"/>
  <c r="G26" i="19"/>
  <c r="G26" i="40"/>
  <c r="G31" i="19"/>
  <c r="G31" i="40"/>
  <c r="H22" i="23"/>
  <c r="I9" i="35"/>
  <c r="I9" i="6"/>
  <c r="J72" i="23"/>
  <c r="J71" i="23"/>
  <c r="I62" i="22"/>
  <c r="H63" i="3"/>
  <c r="F63" i="3"/>
  <c r="A63" i="3"/>
  <c r="U63" i="3" s="1"/>
  <c r="H58" i="3"/>
  <c r="F58" i="3"/>
  <c r="A58" i="3"/>
  <c r="U58" i="3" s="1"/>
  <c r="H53" i="3"/>
  <c r="F53" i="3"/>
  <c r="A53" i="3"/>
  <c r="U53" i="3" s="1"/>
  <c r="H48" i="3"/>
  <c r="A19" i="20"/>
  <c r="E19" i="20"/>
  <c r="E10" i="20"/>
  <c r="A10" i="20"/>
  <c r="E1" i="20"/>
  <c r="G21" i="20"/>
  <c r="G22" i="20" s="1"/>
  <c r="G23" i="20" s="1"/>
  <c r="G24" i="20" s="1"/>
  <c r="G25" i="20" s="1"/>
  <c r="G26" i="20" s="1"/>
  <c r="E21" i="20"/>
  <c r="E22" i="20" s="1"/>
  <c r="E23" i="20" s="1"/>
  <c r="E24" i="20" s="1"/>
  <c r="E25" i="20" s="1"/>
  <c r="E26" i="20" s="1"/>
  <c r="E27" i="20" s="1"/>
  <c r="G12" i="20"/>
  <c r="G13" i="20" s="1"/>
  <c r="G14" i="20" s="1"/>
  <c r="G15" i="20" s="1"/>
  <c r="G16" i="20" s="1"/>
  <c r="G17" i="20" s="1"/>
  <c r="E12" i="20"/>
  <c r="E13" i="20" s="1"/>
  <c r="E14" i="20" s="1"/>
  <c r="E15" i="20" s="1"/>
  <c r="E16" i="20" s="1"/>
  <c r="E17" i="20" s="1"/>
  <c r="E3" i="20"/>
  <c r="E4" i="20" s="1"/>
  <c r="E5" i="20" s="1"/>
  <c r="E6" i="20" s="1"/>
  <c r="E7" i="20" s="1"/>
  <c r="E8" i="20" s="1"/>
  <c r="E9" i="20" s="1"/>
  <c r="G2" i="20"/>
  <c r="G3" i="20" s="1"/>
  <c r="G4" i="20" s="1"/>
  <c r="G5" i="20" s="1"/>
  <c r="G6" i="20" s="1"/>
  <c r="G7" i="20" s="1"/>
  <c r="G8" i="20" s="1"/>
  <c r="C2" i="20"/>
  <c r="C21" i="20"/>
  <c r="C22" i="20" s="1"/>
  <c r="C23" i="20" s="1"/>
  <c r="C24" i="20" s="1"/>
  <c r="C25" i="20" s="1"/>
  <c r="C26" i="20" s="1"/>
  <c r="A21" i="20"/>
  <c r="A22" i="20" s="1"/>
  <c r="A23" i="20" s="1"/>
  <c r="A24" i="20" s="1"/>
  <c r="A25" i="20" s="1"/>
  <c r="A26" i="20" s="1"/>
  <c r="A27" i="20" s="1"/>
  <c r="C3" i="20"/>
  <c r="C4" i="20" s="1"/>
  <c r="C5" i="20" s="1"/>
  <c r="C6" i="20" s="1"/>
  <c r="C7" i="20" s="1"/>
  <c r="C8" i="20" s="1"/>
  <c r="C12" i="20" s="1"/>
  <c r="C13" i="20" s="1"/>
  <c r="C14" i="20" s="1"/>
  <c r="C15" i="20" s="1"/>
  <c r="C16" i="20" s="1"/>
  <c r="C17" i="20" s="1"/>
  <c r="A3" i="20"/>
  <c r="A4" i="20" s="1"/>
  <c r="A5" i="20" s="1"/>
  <c r="A6" i="20" s="1"/>
  <c r="A7" i="20" s="1"/>
  <c r="A8" i="20" s="1"/>
  <c r="A9" i="20" s="1"/>
  <c r="A12" i="20" s="1"/>
  <c r="A13" i="20" s="1"/>
  <c r="A14" i="20" s="1"/>
  <c r="A15" i="20" s="1"/>
  <c r="A16" i="20" s="1"/>
  <c r="A17" i="20" s="1"/>
  <c r="E26" i="3"/>
  <c r="E12" i="3"/>
  <c r="F48" i="3"/>
  <c r="A48" i="3"/>
  <c r="U48" i="3" s="1"/>
  <c r="U64" i="3"/>
  <c r="U65" i="3"/>
  <c r="U66" i="3"/>
  <c r="U67" i="3"/>
  <c r="U49" i="3"/>
  <c r="U50" i="3"/>
  <c r="U51" i="3"/>
  <c r="U52" i="3"/>
  <c r="U59" i="3"/>
  <c r="U60" i="3"/>
  <c r="U61" i="3"/>
  <c r="U62" i="3"/>
  <c r="U54" i="3"/>
  <c r="U55" i="3"/>
  <c r="U56" i="3"/>
  <c r="U57" i="3"/>
  <c r="Q71" i="23" l="1"/>
  <c r="P71" i="23"/>
  <c r="R71" i="23"/>
  <c r="H23" i="23"/>
  <c r="I10" i="35"/>
  <c r="E47" i="3"/>
  <c r="F9" i="19"/>
  <c r="H24" i="23" l="1"/>
  <c r="I11" i="35"/>
  <c r="P13" i="4"/>
  <c r="H70" i="18"/>
  <c r="H69" i="18"/>
  <c r="H68" i="18"/>
  <c r="H67" i="18"/>
  <c r="H66" i="18"/>
  <c r="H65" i="18"/>
  <c r="H64" i="18"/>
  <c r="H63" i="18"/>
  <c r="H62" i="18"/>
  <c r="H61" i="18"/>
  <c r="H60" i="18"/>
  <c r="H59" i="18"/>
  <c r="H58" i="18"/>
  <c r="H57" i="18"/>
  <c r="H56" i="18"/>
  <c r="H55" i="18"/>
  <c r="H54" i="18"/>
  <c r="H53" i="18"/>
  <c r="H52" i="18"/>
  <c r="H51" i="18"/>
  <c r="H50" i="18"/>
  <c r="H49" i="18"/>
  <c r="H48" i="18"/>
  <c r="H47" i="18"/>
  <c r="H46" i="18"/>
  <c r="H45" i="18"/>
  <c r="H42" i="18"/>
  <c r="H35" i="18"/>
  <c r="H34" i="18"/>
  <c r="H33" i="18"/>
  <c r="H32" i="18"/>
  <c r="H31" i="18"/>
  <c r="H30" i="18"/>
  <c r="H29" i="18"/>
  <c r="H28" i="18"/>
  <c r="H27" i="18"/>
  <c r="H26" i="18"/>
  <c r="H25" i="18"/>
  <c r="H24" i="18"/>
  <c r="H23" i="18"/>
  <c r="H21" i="18"/>
  <c r="H22" i="18"/>
  <c r="I21" i="18"/>
  <c r="I9" i="40" s="1"/>
  <c r="E5" i="18"/>
  <c r="G5" i="18"/>
  <c r="G9" i="19" l="1"/>
  <c r="G9" i="40"/>
  <c r="G34" i="19"/>
  <c r="G34" i="40"/>
  <c r="G38" i="19"/>
  <c r="G38" i="40"/>
  <c r="G42" i="19"/>
  <c r="G42" i="40"/>
  <c r="G46" i="19"/>
  <c r="G46" i="40"/>
  <c r="G50" i="19"/>
  <c r="G50" i="40"/>
  <c r="G54" i="19"/>
  <c r="G54" i="40"/>
  <c r="G58" i="19"/>
  <c r="G58" i="40"/>
  <c r="G14" i="19"/>
  <c r="G14" i="40"/>
  <c r="G15" i="19"/>
  <c r="G15" i="40"/>
  <c r="G23" i="19"/>
  <c r="G23" i="40"/>
  <c r="G35" i="19"/>
  <c r="G35" i="40"/>
  <c r="G39" i="19"/>
  <c r="G39" i="40"/>
  <c r="G43" i="19"/>
  <c r="G43" i="40"/>
  <c r="G47" i="19"/>
  <c r="G47" i="40"/>
  <c r="G51" i="19"/>
  <c r="G51" i="40"/>
  <c r="G55" i="19"/>
  <c r="G55" i="40"/>
  <c r="G18" i="19"/>
  <c r="G18" i="40"/>
  <c r="G11" i="19"/>
  <c r="G11" i="40"/>
  <c r="G12" i="19"/>
  <c r="G12" i="40"/>
  <c r="G20" i="19"/>
  <c r="G20" i="40"/>
  <c r="G30" i="19"/>
  <c r="G30" i="40"/>
  <c r="G36" i="19"/>
  <c r="G36" i="40"/>
  <c r="G40" i="19"/>
  <c r="G40" i="40"/>
  <c r="G44" i="19"/>
  <c r="G44" i="40"/>
  <c r="G48" i="19"/>
  <c r="G48" i="40"/>
  <c r="G52" i="19"/>
  <c r="G52" i="40"/>
  <c r="G56" i="19"/>
  <c r="G56" i="40"/>
  <c r="G22" i="19"/>
  <c r="G22" i="40"/>
  <c r="G19" i="19"/>
  <c r="G19" i="40"/>
  <c r="G16" i="19"/>
  <c r="G16" i="40"/>
  <c r="G10" i="19"/>
  <c r="G10" i="40"/>
  <c r="G13" i="19"/>
  <c r="G13" i="40"/>
  <c r="G17" i="19"/>
  <c r="G17" i="40"/>
  <c r="G21" i="19"/>
  <c r="G21" i="40"/>
  <c r="G33" i="19"/>
  <c r="G33" i="40"/>
  <c r="G37" i="19"/>
  <c r="G37" i="40"/>
  <c r="G41" i="19"/>
  <c r="G41" i="40"/>
  <c r="G45" i="19"/>
  <c r="G45" i="40"/>
  <c r="G49" i="19"/>
  <c r="G49" i="40"/>
  <c r="G53" i="19"/>
  <c r="G53" i="40"/>
  <c r="G57" i="19"/>
  <c r="G57" i="40"/>
  <c r="H25" i="23"/>
  <c r="I12" i="35"/>
  <c r="I22" i="18"/>
  <c r="I9" i="19"/>
  <c r="I10" i="6"/>
  <c r="I10" i="19" l="1"/>
  <c r="I10" i="40"/>
  <c r="H26" i="23"/>
  <c r="I13" i="35"/>
  <c r="I23" i="18"/>
  <c r="I11" i="6"/>
  <c r="I11" i="19" l="1"/>
  <c r="I11" i="40"/>
  <c r="H27" i="23"/>
  <c r="I14" i="35"/>
  <c r="I24" i="18"/>
  <c r="I12" i="6"/>
  <c r="J70" i="18"/>
  <c r="J69" i="18"/>
  <c r="J68" i="18"/>
  <c r="J67" i="18"/>
  <c r="J66" i="18"/>
  <c r="J65" i="18"/>
  <c r="J64" i="18"/>
  <c r="J63" i="18"/>
  <c r="J62" i="18"/>
  <c r="J61" i="18"/>
  <c r="J60" i="18"/>
  <c r="J59" i="18"/>
  <c r="J58" i="18"/>
  <c r="J57" i="18"/>
  <c r="J56" i="18"/>
  <c r="J55" i="18"/>
  <c r="J54" i="18"/>
  <c r="J53" i="18"/>
  <c r="J52" i="18"/>
  <c r="J51" i="18"/>
  <c r="J50" i="18"/>
  <c r="J49" i="18"/>
  <c r="J48" i="18"/>
  <c r="J47" i="18"/>
  <c r="J46" i="18"/>
  <c r="J45" i="18"/>
  <c r="J42" i="18"/>
  <c r="J35" i="18"/>
  <c r="J34" i="18"/>
  <c r="J33" i="18"/>
  <c r="J32" i="18"/>
  <c r="J31" i="18"/>
  <c r="J30" i="18"/>
  <c r="J29" i="18"/>
  <c r="J28" i="18"/>
  <c r="J27" i="18"/>
  <c r="J26" i="18"/>
  <c r="J25" i="18"/>
  <c r="J24" i="18"/>
  <c r="J23" i="18"/>
  <c r="J22" i="18"/>
  <c r="J21" i="18"/>
  <c r="J71" i="18" s="1"/>
  <c r="F70" i="18"/>
  <c r="F69" i="18"/>
  <c r="F68" i="18"/>
  <c r="F67" i="18"/>
  <c r="F66" i="18"/>
  <c r="F65" i="18"/>
  <c r="F64" i="18"/>
  <c r="F63" i="18"/>
  <c r="F62" i="18"/>
  <c r="F61" i="18"/>
  <c r="F60" i="18"/>
  <c r="F59" i="18"/>
  <c r="F58" i="18"/>
  <c r="F57" i="18"/>
  <c r="F56" i="18"/>
  <c r="F55" i="18"/>
  <c r="F54" i="18"/>
  <c r="F53" i="18"/>
  <c r="F52" i="18"/>
  <c r="F51" i="18"/>
  <c r="F50" i="18"/>
  <c r="F49" i="18"/>
  <c r="F48" i="18"/>
  <c r="F47" i="18"/>
  <c r="F46" i="18"/>
  <c r="F45" i="18"/>
  <c r="F42" i="18"/>
  <c r="F35" i="18"/>
  <c r="F34" i="18"/>
  <c r="F33" i="18"/>
  <c r="F32" i="18"/>
  <c r="F31" i="18"/>
  <c r="F30" i="18"/>
  <c r="F29" i="18"/>
  <c r="F28" i="18"/>
  <c r="F27" i="18"/>
  <c r="F26" i="18"/>
  <c r="F25" i="18"/>
  <c r="F24" i="18"/>
  <c r="F23" i="18"/>
  <c r="F22" i="18"/>
  <c r="F21" i="18"/>
  <c r="A21" i="18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J72" i="18" l="1"/>
  <c r="I12" i="19"/>
  <c r="I12" i="40"/>
  <c r="H28" i="23"/>
  <c r="I15" i="35"/>
  <c r="A36" i="18"/>
  <c r="A37" i="18" s="1"/>
  <c r="A38" i="18" s="1"/>
  <c r="A39" i="18" s="1"/>
  <c r="A40" i="18" s="1"/>
  <c r="A41" i="18" s="1"/>
  <c r="A42" i="18" s="1"/>
  <c r="A43" i="18" s="1"/>
  <c r="I25" i="18"/>
  <c r="I13" i="6"/>
  <c r="J73" i="18"/>
  <c r="I13" i="19" l="1"/>
  <c r="I13" i="40"/>
  <c r="H29" i="23"/>
  <c r="I16" i="35"/>
  <c r="A44" i="18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69" i="18" s="1"/>
  <c r="A70" i="18" s="1"/>
  <c r="I26" i="18"/>
  <c r="I14" i="6"/>
  <c r="I14" i="19" l="1"/>
  <c r="I14" i="40"/>
  <c r="H30" i="23"/>
  <c r="I17" i="35"/>
  <c r="I27" i="18"/>
  <c r="I15" i="6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D62" i="6"/>
  <c r="D61" i="6"/>
  <c r="I15" i="19" l="1"/>
  <c r="I15" i="40"/>
  <c r="I72" i="5"/>
  <c r="I73" i="5"/>
  <c r="I74" i="5"/>
  <c r="H31" i="23"/>
  <c r="I18" i="35"/>
  <c r="I28" i="18"/>
  <c r="I16" i="6"/>
  <c r="I16" i="19" l="1"/>
  <c r="I16" i="40"/>
  <c r="H32" i="23"/>
  <c r="I19" i="35"/>
  <c r="I29" i="18"/>
  <c r="I17" i="6"/>
  <c r="F61" i="5"/>
  <c r="F60" i="5"/>
  <c r="F53" i="5"/>
  <c r="F52" i="5"/>
  <c r="I17" i="19" l="1"/>
  <c r="I17" i="40"/>
  <c r="AW52" i="5"/>
  <c r="AX52" i="5"/>
  <c r="AV52" i="5"/>
  <c r="AV53" i="5"/>
  <c r="AX53" i="5"/>
  <c r="AW53" i="5"/>
  <c r="AW60" i="5"/>
  <c r="AV60" i="5"/>
  <c r="AX60" i="5"/>
  <c r="AV61" i="5"/>
  <c r="AW61" i="5"/>
  <c r="AX61" i="5"/>
  <c r="H33" i="23"/>
  <c r="I20" i="35"/>
  <c r="I30" i="18"/>
  <c r="I18" i="6"/>
  <c r="P13" i="3"/>
  <c r="I18" i="19" l="1"/>
  <c r="I18" i="40"/>
  <c r="H34" i="23"/>
  <c r="I21" i="35"/>
  <c r="I31" i="18"/>
  <c r="I19" i="6"/>
  <c r="I19" i="19" l="1"/>
  <c r="I19" i="40"/>
  <c r="H35" i="23"/>
  <c r="I22" i="35"/>
  <c r="I32" i="18"/>
  <c r="I20" i="6"/>
  <c r="M27" i="3"/>
  <c r="N27" i="3" s="1"/>
  <c r="N35" i="3" s="1"/>
  <c r="M13" i="3"/>
  <c r="N13" i="3" s="1"/>
  <c r="N19" i="3" s="1"/>
  <c r="D5" i="6"/>
  <c r="D4" i="6"/>
  <c r="D60" i="6"/>
  <c r="F70" i="5"/>
  <c r="F69" i="5"/>
  <c r="F68" i="5"/>
  <c r="F67" i="5"/>
  <c r="F66" i="5"/>
  <c r="F65" i="5"/>
  <c r="F64" i="5"/>
  <c r="F63" i="5"/>
  <c r="F62" i="5"/>
  <c r="F59" i="5"/>
  <c r="F58" i="5"/>
  <c r="F57" i="5"/>
  <c r="F56" i="5"/>
  <c r="F55" i="5"/>
  <c r="F54" i="5"/>
  <c r="A53" i="4"/>
  <c r="A54" i="4" s="1"/>
  <c r="E51" i="4"/>
  <c r="A14" i="4"/>
  <c r="P14" i="4" s="1"/>
  <c r="E12" i="4"/>
  <c r="A28" i="3"/>
  <c r="A14" i="3"/>
  <c r="P14" i="3" s="1"/>
  <c r="I20" i="19" l="1"/>
  <c r="I20" i="40"/>
  <c r="AX54" i="5"/>
  <c r="AW54" i="5"/>
  <c r="AV54" i="5"/>
  <c r="AV58" i="5"/>
  <c r="AW58" i="5"/>
  <c r="AX58" i="5"/>
  <c r="AW68" i="5"/>
  <c r="AX68" i="5"/>
  <c r="AV68" i="5"/>
  <c r="AV55" i="5"/>
  <c r="AX55" i="5"/>
  <c r="AW55" i="5"/>
  <c r="AX64" i="5"/>
  <c r="AW64" i="5"/>
  <c r="AV64" i="5"/>
  <c r="AX59" i="5"/>
  <c r="AW59" i="5"/>
  <c r="AV59" i="5"/>
  <c r="AV69" i="5"/>
  <c r="AX69" i="5"/>
  <c r="AW69" i="5"/>
  <c r="AX56" i="5"/>
  <c r="AV56" i="5"/>
  <c r="AW56" i="5"/>
  <c r="AW62" i="5"/>
  <c r="AV62" i="5"/>
  <c r="AX62" i="5"/>
  <c r="AW66" i="5"/>
  <c r="AX66" i="5"/>
  <c r="AV66" i="5"/>
  <c r="AX70" i="5"/>
  <c r="AW70" i="5"/>
  <c r="AV70" i="5"/>
  <c r="AX65" i="5"/>
  <c r="AW65" i="5"/>
  <c r="AV65" i="5"/>
  <c r="AX57" i="5"/>
  <c r="AV57" i="5"/>
  <c r="AW57" i="5"/>
  <c r="AV63" i="5"/>
  <c r="AW63" i="5"/>
  <c r="AX63" i="5"/>
  <c r="AX67" i="5"/>
  <c r="AW67" i="5"/>
  <c r="AV67" i="5"/>
  <c r="H36" i="23"/>
  <c r="I23" i="35"/>
  <c r="I33" i="18"/>
  <c r="I21" i="6"/>
  <c r="A52" i="5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15" i="3"/>
  <c r="A16" i="3" s="1"/>
  <c r="M14" i="3"/>
  <c r="N14" i="3" s="1"/>
  <c r="N20" i="3" s="1"/>
  <c r="A15" i="4"/>
  <c r="A16" i="4" s="1"/>
  <c r="A29" i="3"/>
  <c r="M29" i="3" s="1"/>
  <c r="N29" i="3" s="1"/>
  <c r="N37" i="3" s="1"/>
  <c r="M28" i="3"/>
  <c r="N28" i="3" s="1"/>
  <c r="N36" i="3" s="1"/>
  <c r="A55" i="4"/>
  <c r="I21" i="19" l="1"/>
  <c r="I21" i="40"/>
  <c r="H37" i="23"/>
  <c r="I24" i="35"/>
  <c r="P16" i="4"/>
  <c r="P15" i="4"/>
  <c r="I34" i="18"/>
  <c r="I22" i="6"/>
  <c r="A30" i="3"/>
  <c r="M30" i="3" s="1"/>
  <c r="N30" i="3" s="1"/>
  <c r="N38" i="3" s="1"/>
  <c r="M16" i="3"/>
  <c r="N16" i="3" s="1"/>
  <c r="N22" i="3" s="1"/>
  <c r="P16" i="3"/>
  <c r="M15" i="3"/>
  <c r="N15" i="3" s="1"/>
  <c r="N21" i="3" s="1"/>
  <c r="P15" i="3"/>
  <c r="A65" i="5"/>
  <c r="A66" i="5" s="1"/>
  <c r="A67" i="5" s="1"/>
  <c r="A68" i="5" s="1"/>
  <c r="A69" i="5" s="1"/>
  <c r="A70" i="5" s="1"/>
  <c r="A17" i="4"/>
  <c r="A56" i="4"/>
  <c r="A17" i="3"/>
  <c r="A31" i="3" l="1"/>
  <c r="M31" i="3" s="1"/>
  <c r="I22" i="19"/>
  <c r="I22" i="40"/>
  <c r="H38" i="23"/>
  <c r="I25" i="35"/>
  <c r="P17" i="4"/>
  <c r="A71" i="22"/>
  <c r="I35" i="18"/>
  <c r="I23" i="40" s="1"/>
  <c r="I23" i="6"/>
  <c r="M17" i="3"/>
  <c r="N17" i="3" s="1"/>
  <c r="N23" i="3" s="1"/>
  <c r="P17" i="3"/>
  <c r="A57" i="4"/>
  <c r="A18" i="4"/>
  <c r="A32" i="3"/>
  <c r="M32" i="3" s="1"/>
  <c r="N31" i="3"/>
  <c r="N39" i="3" s="1"/>
  <c r="A18" i="3"/>
  <c r="H39" i="23" l="1"/>
  <c r="I26" i="35"/>
  <c r="P18" i="4"/>
  <c r="I36" i="18"/>
  <c r="I24" i="40" s="1"/>
  <c r="I23" i="19"/>
  <c r="I24" i="6"/>
  <c r="M18" i="3"/>
  <c r="N18" i="3" s="1"/>
  <c r="N24" i="3" s="1"/>
  <c r="P18" i="3"/>
  <c r="A19" i="4"/>
  <c r="A58" i="4"/>
  <c r="A19" i="3"/>
  <c r="A33" i="3"/>
  <c r="M33" i="3" s="1"/>
  <c r="N32" i="3"/>
  <c r="N40" i="3" s="1"/>
  <c r="H40" i="23" l="1"/>
  <c r="I27" i="35"/>
  <c r="P19" i="4"/>
  <c r="I37" i="18"/>
  <c r="I25" i="40" s="1"/>
  <c r="I24" i="19"/>
  <c r="I25" i="6"/>
  <c r="M19" i="3"/>
  <c r="P19" i="3"/>
  <c r="A59" i="4"/>
  <c r="A20" i="4"/>
  <c r="A34" i="3"/>
  <c r="M34" i="3" s="1"/>
  <c r="N33" i="3"/>
  <c r="N41" i="3" s="1"/>
  <c r="A20" i="3"/>
  <c r="H41" i="23" l="1"/>
  <c r="I28" i="35"/>
  <c r="P20" i="4"/>
  <c r="I38" i="18"/>
  <c r="I26" i="40" s="1"/>
  <c r="I25" i="19"/>
  <c r="I26" i="6"/>
  <c r="M20" i="3"/>
  <c r="P20" i="3"/>
  <c r="A21" i="4"/>
  <c r="A60" i="4"/>
  <c r="A21" i="3"/>
  <c r="A35" i="3"/>
  <c r="M35" i="3" s="1"/>
  <c r="N34" i="3"/>
  <c r="N42" i="3" s="1"/>
  <c r="H42" i="23" l="1"/>
  <c r="I29" i="35"/>
  <c r="P21" i="4"/>
  <c r="I39" i="18"/>
  <c r="I27" i="40" s="1"/>
  <c r="I26" i="19"/>
  <c r="I27" i="6"/>
  <c r="M21" i="3"/>
  <c r="P21" i="3"/>
  <c r="A61" i="4"/>
  <c r="A22" i="4"/>
  <c r="A36" i="3"/>
  <c r="M36" i="3" s="1"/>
  <c r="A22" i="3"/>
  <c r="H43" i="23" l="1"/>
  <c r="I30" i="35"/>
  <c r="P22" i="4"/>
  <c r="I40" i="18"/>
  <c r="I28" i="40" s="1"/>
  <c r="I27" i="19"/>
  <c r="I28" i="6"/>
  <c r="M22" i="3"/>
  <c r="P22" i="3"/>
  <c r="A23" i="4"/>
  <c r="A62" i="4"/>
  <c r="A23" i="3"/>
  <c r="A37" i="3"/>
  <c r="M37" i="3" s="1"/>
  <c r="H44" i="23" l="1"/>
  <c r="I31" i="35"/>
  <c r="P23" i="4"/>
  <c r="I41" i="18"/>
  <c r="I29" i="40" s="1"/>
  <c r="I28" i="19"/>
  <c r="I29" i="6"/>
  <c r="M23" i="3"/>
  <c r="P23" i="3"/>
  <c r="A63" i="4"/>
  <c r="A24" i="4"/>
  <c r="A38" i="3"/>
  <c r="M38" i="3" s="1"/>
  <c r="A24" i="3"/>
  <c r="M24" i="3" s="1"/>
  <c r="H45" i="23" l="1"/>
  <c r="I32" i="35"/>
  <c r="P24" i="4"/>
  <c r="I29" i="19"/>
  <c r="I42" i="18"/>
  <c r="I30" i="40" s="1"/>
  <c r="I30" i="6"/>
  <c r="A25" i="4"/>
  <c r="A64" i="4"/>
  <c r="A39" i="3"/>
  <c r="M39" i="3" s="1"/>
  <c r="H46" i="23" l="1"/>
  <c r="I33" i="35"/>
  <c r="P25" i="4"/>
  <c r="I43" i="18"/>
  <c r="I31" i="40" s="1"/>
  <c r="I30" i="19"/>
  <c r="I31" i="6"/>
  <c r="A65" i="4"/>
  <c r="A26" i="4"/>
  <c r="A40" i="3"/>
  <c r="M40" i="3" s="1"/>
  <c r="H47" i="23" l="1"/>
  <c r="I34" i="35"/>
  <c r="P26" i="4"/>
  <c r="I31" i="19"/>
  <c r="I44" i="18"/>
  <c r="I32" i="6"/>
  <c r="A27" i="4"/>
  <c r="A66" i="4"/>
  <c r="A41" i="3"/>
  <c r="M41" i="3" s="1"/>
  <c r="I32" i="19" l="1"/>
  <c r="I32" i="40"/>
  <c r="H48" i="23"/>
  <c r="I35" i="35"/>
  <c r="P27" i="4"/>
  <c r="I45" i="18"/>
  <c r="I33" i="6"/>
  <c r="A67" i="4"/>
  <c r="A28" i="4"/>
  <c r="A42" i="3"/>
  <c r="M42" i="3" s="1"/>
  <c r="I33" i="19" l="1"/>
  <c r="I33" i="40"/>
  <c r="H49" i="23"/>
  <c r="I36" i="35"/>
  <c r="P28" i="4"/>
  <c r="I46" i="18"/>
  <c r="I34" i="6"/>
  <c r="A29" i="4"/>
  <c r="A68" i="4"/>
  <c r="I34" i="19" l="1"/>
  <c r="I34" i="40"/>
  <c r="H50" i="23"/>
  <c r="I37" i="35"/>
  <c r="P29" i="4"/>
  <c r="I47" i="18"/>
  <c r="I35" i="6"/>
  <c r="A69" i="4"/>
  <c r="A30" i="4"/>
  <c r="I35" i="19" l="1"/>
  <c r="I35" i="40"/>
  <c r="H51" i="23"/>
  <c r="I38" i="35"/>
  <c r="P30" i="4"/>
  <c r="I48" i="18"/>
  <c r="I36" i="6"/>
  <c r="A31" i="4"/>
  <c r="A70" i="4"/>
  <c r="I36" i="19" l="1"/>
  <c r="I36" i="40"/>
  <c r="H52" i="23"/>
  <c r="I39" i="35"/>
  <c r="P31" i="4"/>
  <c r="I49" i="18"/>
  <c r="I37" i="6"/>
  <c r="A71" i="4"/>
  <c r="A32" i="4"/>
  <c r="I37" i="19" l="1"/>
  <c r="I37" i="40"/>
  <c r="H53" i="23"/>
  <c r="I40" i="35"/>
  <c r="P32" i="4"/>
  <c r="I50" i="18"/>
  <c r="I38" i="6"/>
  <c r="A33" i="4"/>
  <c r="A72" i="4"/>
  <c r="I38" i="19" l="1"/>
  <c r="I38" i="40"/>
  <c r="H54" i="23"/>
  <c r="I41" i="35"/>
  <c r="P33" i="4"/>
  <c r="I51" i="18"/>
  <c r="I39" i="6"/>
  <c r="A73" i="4"/>
  <c r="A34" i="4"/>
  <c r="I39" i="19" l="1"/>
  <c r="I39" i="40"/>
  <c r="H55" i="23"/>
  <c r="I42" i="35"/>
  <c r="P34" i="4"/>
  <c r="I52" i="18"/>
  <c r="H52" i="5"/>
  <c r="I40" i="6" s="1"/>
  <c r="A35" i="4"/>
  <c r="A74" i="4"/>
  <c r="I40" i="19" l="1"/>
  <c r="I40" i="40"/>
  <c r="H56" i="23"/>
  <c r="I43" i="35"/>
  <c r="P35" i="4"/>
  <c r="I53" i="18"/>
  <c r="H53" i="5"/>
  <c r="I41" i="6" s="1"/>
  <c r="A75" i="4"/>
  <c r="A36" i="4"/>
  <c r="I41" i="19" l="1"/>
  <c r="I41" i="40"/>
  <c r="H57" i="23"/>
  <c r="I44" i="35"/>
  <c r="P36" i="4"/>
  <c r="I54" i="18"/>
  <c r="H54" i="5"/>
  <c r="I42" i="6" s="1"/>
  <c r="A37" i="4"/>
  <c r="A76" i="4"/>
  <c r="I42" i="19" l="1"/>
  <c r="I42" i="40"/>
  <c r="H58" i="23"/>
  <c r="I45" i="35"/>
  <c r="P37" i="4"/>
  <c r="I55" i="18"/>
  <c r="H55" i="5"/>
  <c r="I43" i="6" s="1"/>
  <c r="A77" i="4"/>
  <c r="A38" i="4"/>
  <c r="I43" i="19" l="1"/>
  <c r="I43" i="40"/>
  <c r="H59" i="23"/>
  <c r="I46" i="35"/>
  <c r="P38" i="4"/>
  <c r="I56" i="18"/>
  <c r="H56" i="5"/>
  <c r="I44" i="6" s="1"/>
  <c r="A39" i="4"/>
  <c r="A78" i="4"/>
  <c r="I44" i="19" l="1"/>
  <c r="I44" i="40"/>
  <c r="H60" i="23"/>
  <c r="I47" i="35"/>
  <c r="P39" i="4"/>
  <c r="I57" i="18"/>
  <c r="H57" i="5"/>
  <c r="I45" i="6" s="1"/>
  <c r="A79" i="4"/>
  <c r="A40" i="4"/>
  <c r="I45" i="19" l="1"/>
  <c r="I45" i="40"/>
  <c r="H61" i="23"/>
  <c r="I48" i="35"/>
  <c r="P40" i="4"/>
  <c r="I58" i="18"/>
  <c r="H58" i="5"/>
  <c r="I46" i="6" s="1"/>
  <c r="A41" i="4"/>
  <c r="A80" i="4"/>
  <c r="I46" i="19" l="1"/>
  <c r="I46" i="40"/>
  <c r="H62" i="23"/>
  <c r="I49" i="35"/>
  <c r="P41" i="4"/>
  <c r="I59" i="18"/>
  <c r="H59" i="5"/>
  <c r="I47" i="6" s="1"/>
  <c r="A81" i="4"/>
  <c r="A42" i="4"/>
  <c r="I47" i="19" l="1"/>
  <c r="I47" i="40"/>
  <c r="H63" i="23"/>
  <c r="I50" i="35"/>
  <c r="P42" i="4"/>
  <c r="I60" i="18"/>
  <c r="H60" i="5"/>
  <c r="I48" i="6" s="1"/>
  <c r="A43" i="4"/>
  <c r="A82" i="4"/>
  <c r="I48" i="19" l="1"/>
  <c r="I48" i="40"/>
  <c r="H64" i="23"/>
  <c r="I51" i="35"/>
  <c r="P43" i="4"/>
  <c r="I61" i="18"/>
  <c r="H61" i="5"/>
  <c r="I49" i="6" s="1"/>
  <c r="A83" i="4"/>
  <c r="A44" i="4"/>
  <c r="I49" i="19" l="1"/>
  <c r="I49" i="40"/>
  <c r="H65" i="23"/>
  <c r="I52" i="35"/>
  <c r="P44" i="4"/>
  <c r="I62" i="18"/>
  <c r="H62" i="5"/>
  <c r="I50" i="6" s="1"/>
  <c r="A45" i="4"/>
  <c r="A84" i="4"/>
  <c r="I50" i="19" l="1"/>
  <c r="I50" i="40"/>
  <c r="H66" i="23"/>
  <c r="I53" i="35"/>
  <c r="P45" i="4"/>
  <c r="I63" i="18"/>
  <c r="H63" i="5"/>
  <c r="I51" i="6" s="1"/>
  <c r="A85" i="4"/>
  <c r="A46" i="4"/>
  <c r="I51" i="19" l="1"/>
  <c r="I51" i="40"/>
  <c r="H67" i="23"/>
  <c r="I54" i="35"/>
  <c r="P46" i="4"/>
  <c r="I64" i="18"/>
  <c r="H64" i="5"/>
  <c r="I52" i="6" s="1"/>
  <c r="A47" i="4"/>
  <c r="A86" i="4"/>
  <c r="I52" i="19" l="1"/>
  <c r="I52" i="40"/>
  <c r="H68" i="23"/>
  <c r="I55" i="35"/>
  <c r="P47" i="4"/>
  <c r="I65" i="18"/>
  <c r="H65" i="5"/>
  <c r="I53" i="6" s="1"/>
  <c r="A87" i="4"/>
  <c r="A48" i="4"/>
  <c r="I53" i="19" l="1"/>
  <c r="I53" i="40"/>
  <c r="H69" i="23"/>
  <c r="I56" i="35"/>
  <c r="P48" i="4"/>
  <c r="M7" i="4"/>
  <c r="M48" i="4" s="1"/>
  <c r="N48" i="4" s="1"/>
  <c r="I66" i="18"/>
  <c r="H66" i="5"/>
  <c r="I54" i="6" s="1"/>
  <c r="A88" i="4"/>
  <c r="I54" i="19" l="1"/>
  <c r="I54" i="40"/>
  <c r="H70" i="23"/>
  <c r="I58" i="35" s="1"/>
  <c r="I57" i="35"/>
  <c r="M88" i="4"/>
  <c r="N88" i="4" s="1"/>
  <c r="M13" i="4"/>
  <c r="N13" i="4" s="1"/>
  <c r="M52" i="4"/>
  <c r="N52" i="4" s="1"/>
  <c r="M54" i="4"/>
  <c r="N54" i="4" s="1"/>
  <c r="M53" i="4"/>
  <c r="N53" i="4" s="1"/>
  <c r="M14" i="4"/>
  <c r="N14" i="4" s="1"/>
  <c r="M16" i="4"/>
  <c r="N16" i="4" s="1"/>
  <c r="M55" i="4"/>
  <c r="N55" i="4" s="1"/>
  <c r="M15" i="4"/>
  <c r="N15" i="4" s="1"/>
  <c r="M56" i="4"/>
  <c r="N56" i="4" s="1"/>
  <c r="M17" i="4"/>
  <c r="N17" i="4" s="1"/>
  <c r="M18" i="4"/>
  <c r="N18" i="4" s="1"/>
  <c r="M57" i="4"/>
  <c r="N57" i="4" s="1"/>
  <c r="M58" i="4"/>
  <c r="N58" i="4" s="1"/>
  <c r="M19" i="4"/>
  <c r="N19" i="4" s="1"/>
  <c r="M20" i="4"/>
  <c r="N20" i="4" s="1"/>
  <c r="M59" i="4"/>
  <c r="N59" i="4" s="1"/>
  <c r="M60" i="4"/>
  <c r="N60" i="4" s="1"/>
  <c r="M21" i="4"/>
  <c r="N21" i="4" s="1"/>
  <c r="M22" i="4"/>
  <c r="N22" i="4" s="1"/>
  <c r="M61" i="4"/>
  <c r="N61" i="4" s="1"/>
  <c r="M62" i="4"/>
  <c r="N62" i="4" s="1"/>
  <c r="M23" i="4"/>
  <c r="N23" i="4" s="1"/>
  <c r="M24" i="4"/>
  <c r="N24" i="4" s="1"/>
  <c r="M63" i="4"/>
  <c r="N63" i="4" s="1"/>
  <c r="M64" i="4"/>
  <c r="N64" i="4" s="1"/>
  <c r="M25" i="4"/>
  <c r="N25" i="4" s="1"/>
  <c r="M26" i="4"/>
  <c r="N26" i="4" s="1"/>
  <c r="M65" i="4"/>
  <c r="N65" i="4" s="1"/>
  <c r="M66" i="4"/>
  <c r="N66" i="4" s="1"/>
  <c r="M27" i="4"/>
  <c r="N27" i="4" s="1"/>
  <c r="M28" i="4"/>
  <c r="N28" i="4" s="1"/>
  <c r="M67" i="4"/>
  <c r="N67" i="4" s="1"/>
  <c r="M68" i="4"/>
  <c r="N68" i="4" s="1"/>
  <c r="M29" i="4"/>
  <c r="N29" i="4" s="1"/>
  <c r="M30" i="4"/>
  <c r="N30" i="4" s="1"/>
  <c r="M69" i="4"/>
  <c r="N69" i="4" s="1"/>
  <c r="M70" i="4"/>
  <c r="N70" i="4" s="1"/>
  <c r="M31" i="4"/>
  <c r="N31" i="4" s="1"/>
  <c r="M32" i="4"/>
  <c r="N32" i="4" s="1"/>
  <c r="M71" i="4"/>
  <c r="N71" i="4" s="1"/>
  <c r="M33" i="4"/>
  <c r="N33" i="4" s="1"/>
  <c r="M72" i="4"/>
  <c r="N72" i="4" s="1"/>
  <c r="M73" i="4"/>
  <c r="N73" i="4" s="1"/>
  <c r="M34" i="4"/>
  <c r="N34" i="4" s="1"/>
  <c r="M74" i="4"/>
  <c r="N74" i="4" s="1"/>
  <c r="M35" i="4"/>
  <c r="N35" i="4" s="1"/>
  <c r="M36" i="4"/>
  <c r="N36" i="4" s="1"/>
  <c r="M75" i="4"/>
  <c r="N75" i="4" s="1"/>
  <c r="M76" i="4"/>
  <c r="N76" i="4" s="1"/>
  <c r="M37" i="4"/>
  <c r="N37" i="4" s="1"/>
  <c r="M38" i="4"/>
  <c r="N38" i="4" s="1"/>
  <c r="M77" i="4"/>
  <c r="N77" i="4" s="1"/>
  <c r="M39" i="4"/>
  <c r="N39" i="4" s="1"/>
  <c r="M78" i="4"/>
  <c r="N78" i="4" s="1"/>
  <c r="M79" i="4"/>
  <c r="N79" i="4" s="1"/>
  <c r="M40" i="4"/>
  <c r="N40" i="4" s="1"/>
  <c r="M80" i="4"/>
  <c r="N80" i="4" s="1"/>
  <c r="M41" i="4"/>
  <c r="N41" i="4" s="1"/>
  <c r="M42" i="4"/>
  <c r="N42" i="4" s="1"/>
  <c r="M81" i="4"/>
  <c r="N81" i="4" s="1"/>
  <c r="M43" i="4"/>
  <c r="N43" i="4" s="1"/>
  <c r="M82" i="4"/>
  <c r="N82" i="4" s="1"/>
  <c r="M83" i="4"/>
  <c r="N83" i="4" s="1"/>
  <c r="M44" i="4"/>
  <c r="N44" i="4" s="1"/>
  <c r="M84" i="4"/>
  <c r="N84" i="4" s="1"/>
  <c r="M45" i="4"/>
  <c r="N45" i="4" s="1"/>
  <c r="M46" i="4"/>
  <c r="N46" i="4" s="1"/>
  <c r="M85" i="4"/>
  <c r="N85" i="4" s="1"/>
  <c r="M47" i="4"/>
  <c r="N47" i="4" s="1"/>
  <c r="M86" i="4"/>
  <c r="N86" i="4" s="1"/>
  <c r="M87" i="4"/>
  <c r="N87" i="4" s="1"/>
  <c r="I67" i="18"/>
  <c r="H67" i="5"/>
  <c r="I55" i="6" s="1"/>
  <c r="A89" i="4"/>
  <c r="M89" i="4" s="1"/>
  <c r="I55" i="19" l="1"/>
  <c r="I55" i="40"/>
  <c r="I68" i="18"/>
  <c r="H68" i="5"/>
  <c r="I56" i="6" s="1"/>
  <c r="A90" i="4"/>
  <c r="M90" i="4" s="1"/>
  <c r="N89" i="4"/>
  <c r="I56" i="19" l="1"/>
  <c r="I56" i="40"/>
  <c r="I69" i="18"/>
  <c r="H69" i="5"/>
  <c r="I57" i="6" s="1"/>
  <c r="A91" i="4"/>
  <c r="N90" i="4"/>
  <c r="I57" i="19" l="1"/>
  <c r="I57" i="40"/>
  <c r="I70" i="18"/>
  <c r="H70" i="5"/>
  <c r="I58" i="6" s="1"/>
  <c r="M91" i="4"/>
  <c r="N91" i="4" s="1"/>
  <c r="I58" i="19" l="1"/>
  <c r="I58" i="40"/>
  <c r="P49" i="3"/>
  <c r="P50" i="3" l="1"/>
  <c r="P51" i="3" l="1"/>
  <c r="P52" i="3" l="1"/>
  <c r="P54" i="3"/>
  <c r="P55" i="3" l="1"/>
  <c r="P56" i="3" l="1"/>
  <c r="P57" i="3" l="1"/>
  <c r="R64" i="3" l="1"/>
  <c r="S64" i="3" s="1"/>
  <c r="L64" i="3"/>
  <c r="M64" i="3" s="1"/>
  <c r="O64" i="3"/>
  <c r="R65" i="3" l="1"/>
  <c r="S65" i="3" s="1"/>
  <c r="L65" i="3"/>
  <c r="M65" i="3" s="1"/>
  <c r="O65" i="3"/>
  <c r="O66" i="3" l="1"/>
  <c r="R66" i="3"/>
  <c r="S66" i="3" s="1"/>
  <c r="L66" i="3"/>
  <c r="M66" i="3" s="1"/>
  <c r="O67" i="3" l="1"/>
  <c r="R67" i="3"/>
  <c r="S67" i="3" s="1"/>
  <c r="L67" i="3"/>
  <c r="M67" i="3" s="1"/>
  <c r="O49" i="3" l="1"/>
  <c r="R49" i="3"/>
  <c r="S49" i="3" s="1"/>
  <c r="L49" i="3"/>
  <c r="M49" i="3" s="1"/>
  <c r="O50" i="3" l="1"/>
  <c r="R50" i="3"/>
  <c r="S50" i="3" s="1"/>
  <c r="L50" i="3"/>
  <c r="M50" i="3" s="1"/>
  <c r="L51" i="3" l="1"/>
  <c r="M51" i="3" s="1"/>
  <c r="R51" i="3"/>
  <c r="S51" i="3" s="1"/>
  <c r="O51" i="3"/>
  <c r="R52" i="3" l="1"/>
  <c r="S52" i="3" s="1"/>
  <c r="O52" i="3"/>
  <c r="L52" i="3"/>
  <c r="M52" i="3" s="1"/>
  <c r="O59" i="3" l="1"/>
  <c r="L59" i="3"/>
  <c r="M59" i="3" s="1"/>
  <c r="R59" i="3"/>
  <c r="O60" i="3" l="1"/>
  <c r="L60" i="3"/>
  <c r="M60" i="3" s="1"/>
  <c r="R60" i="3"/>
  <c r="O61" i="3" l="1"/>
  <c r="R61" i="3"/>
  <c r="L61" i="3"/>
  <c r="M61" i="3" s="1"/>
  <c r="R62" i="3" l="1"/>
  <c r="O62" i="3"/>
  <c r="L62" i="3"/>
  <c r="M62" i="3" s="1"/>
  <c r="O54" i="3" l="1"/>
  <c r="L54" i="3"/>
  <c r="M54" i="3" s="1"/>
  <c r="R54" i="3"/>
  <c r="O55" i="3" l="1"/>
  <c r="L55" i="3"/>
  <c r="M55" i="3" s="1"/>
  <c r="R55" i="3"/>
  <c r="O56" i="3" l="1"/>
  <c r="L56" i="3"/>
  <c r="M56" i="3" s="1"/>
  <c r="R56" i="3"/>
  <c r="R57" i="3" l="1"/>
  <c r="L57" i="3"/>
  <c r="M57" i="3" s="1"/>
  <c r="O57" i="3"/>
  <c r="P62" i="3" l="1"/>
  <c r="P61" i="3"/>
  <c r="P60" i="3"/>
  <c r="P59" i="3"/>
  <c r="P67" i="3"/>
  <c r="P66" i="3"/>
  <c r="P65" i="3"/>
  <c r="P64" i="3"/>
  <c r="S59" i="3" l="1"/>
  <c r="S57" i="3"/>
  <c r="S62" i="3"/>
  <c r="S56" i="3"/>
  <c r="S61" i="3"/>
  <c r="S55" i="3"/>
  <c r="S60" i="3"/>
  <c r="S54" i="3"/>
  <c r="O111" i="22" l="1"/>
  <c r="O83" i="22"/>
  <c r="O85" i="22"/>
  <c r="O109" i="22" l="1"/>
  <c r="O112" i="22"/>
  <c r="O110" i="22"/>
  <c r="L77" i="22"/>
  <c r="O88" i="22"/>
  <c r="E66" i="22"/>
  <c r="H64" i="22" s="1"/>
  <c r="O87" i="22"/>
  <c r="O79" i="22" l="1"/>
  <c r="O84" i="22"/>
  <c r="O81" i="22"/>
  <c r="O86" i="22"/>
  <c r="O78" i="22"/>
  <c r="O82" i="22"/>
  <c r="O77" i="22"/>
  <c r="O80" i="22"/>
  <c r="I113" i="22" l="1"/>
  <c r="I114" i="22"/>
  <c r="I116" i="22"/>
  <c r="G113" i="22"/>
  <c r="G114" i="22"/>
  <c r="O114" i="22" l="1"/>
  <c r="G115" i="22"/>
  <c r="I115" i="22"/>
  <c r="G116" i="22"/>
  <c r="O116" i="22" s="1"/>
  <c r="H19" i="36"/>
  <c r="O113" i="22"/>
  <c r="O115" i="22" l="1"/>
  <c r="AW71" i="5"/>
  <c r="AV71" i="5"/>
  <c r="AX71" i="5"/>
  <c r="D45" i="36" l="1"/>
</calcChain>
</file>

<file path=xl/sharedStrings.xml><?xml version="1.0" encoding="utf-8"?>
<sst xmlns="http://schemas.openxmlformats.org/spreadsheetml/2006/main" count="6849" uniqueCount="1704">
  <si>
    <t>СПИСОК СУДЕЙ</t>
  </si>
  <si>
    <t>№ п/п</t>
  </si>
  <si>
    <t>Должность</t>
  </si>
  <si>
    <t>Фамилия, Имя, Отчество</t>
  </si>
  <si>
    <t>Кате- гория</t>
  </si>
  <si>
    <t>Город, клуб</t>
  </si>
  <si>
    <t>Рефери</t>
  </si>
  <si>
    <t>I</t>
  </si>
  <si>
    <t>Главный судья</t>
  </si>
  <si>
    <t>Главный секретарь</t>
  </si>
  <si>
    <t>Стартер</t>
  </si>
  <si>
    <t>Судья информатор</t>
  </si>
  <si>
    <t>Старший секундометрист</t>
  </si>
  <si>
    <t>Старший судья на финише</t>
  </si>
  <si>
    <t>Старший судья при участниках</t>
  </si>
  <si>
    <t>Старший судья на дистанции</t>
  </si>
  <si>
    <t>Секундометрист</t>
  </si>
  <si>
    <t>Судья на финише</t>
  </si>
  <si>
    <t>Судья при участниках</t>
  </si>
  <si>
    <t>Судья на дистанции</t>
  </si>
  <si>
    <t>Фамилия, имя</t>
  </si>
  <si>
    <t>Год 
рожд.</t>
  </si>
  <si>
    <t>Разряд,
звание</t>
  </si>
  <si>
    <t>Команда</t>
  </si>
  <si>
    <t>Тренер</t>
  </si>
  <si>
    <t>Зачет</t>
  </si>
  <si>
    <t>Фамилия Имя</t>
  </si>
  <si>
    <t>II юн</t>
  </si>
  <si>
    <t>III юн</t>
  </si>
  <si>
    <t>лично</t>
  </si>
  <si>
    <t>II</t>
  </si>
  <si>
    <t>III</t>
  </si>
  <si>
    <t>б/р</t>
  </si>
  <si>
    <t>Место</t>
  </si>
  <si>
    <t>Фамилия, Имя</t>
  </si>
  <si>
    <t>Результат</t>
  </si>
  <si>
    <t>Нор-матив</t>
  </si>
  <si>
    <t>Очки</t>
  </si>
  <si>
    <t>Предв.</t>
  </si>
  <si>
    <t>Финал</t>
  </si>
  <si>
    <t>Фамилия Имя 1</t>
  </si>
  <si>
    <t>ЗамКлуб</t>
  </si>
  <si>
    <t>Фамилия Имя 2</t>
  </si>
  <si>
    <t>Фамилия Имя 3</t>
  </si>
  <si>
    <t>ЗМС</t>
  </si>
  <si>
    <t>Фамилия Имя 4</t>
  </si>
  <si>
    <t>МСМК</t>
  </si>
  <si>
    <t>Фамилия Имя 5</t>
  </si>
  <si>
    <t>МС</t>
  </si>
  <si>
    <t>Фамилия Имя 6</t>
  </si>
  <si>
    <t>КМС</t>
  </si>
  <si>
    <t>Фамилия Имя 7</t>
  </si>
  <si>
    <t>Фамилия Имя 8</t>
  </si>
  <si>
    <t>Фамилия Имя 9</t>
  </si>
  <si>
    <t>Фамилия Имя 10</t>
  </si>
  <si>
    <t>Фамилия Имя 11</t>
  </si>
  <si>
    <t>I юн</t>
  </si>
  <si>
    <t>Фамилия Имя 12</t>
  </si>
  <si>
    <t>Фамилия Имя 13</t>
  </si>
  <si>
    <t>Фамилия Имя 14</t>
  </si>
  <si>
    <t>Фамилия Имя 15</t>
  </si>
  <si>
    <t>Фамилия Имя 16</t>
  </si>
  <si>
    <t>Фамилия Имя 17</t>
  </si>
  <si>
    <t>Фамилия Имя 18</t>
  </si>
  <si>
    <t>Фамилия Имя 19</t>
  </si>
  <si>
    <t>Фамилия Имя 20</t>
  </si>
  <si>
    <t>Фамилия Имя 21</t>
  </si>
  <si>
    <t>Фамилия Имя 22</t>
  </si>
  <si>
    <t>Фамилия Имя 23</t>
  </si>
  <si>
    <t>Фамилия Имя 24</t>
  </si>
  <si>
    <t>Фамилия Имя 25</t>
  </si>
  <si>
    <t>Фамилия Имя 26</t>
  </si>
  <si>
    <t>Фамилия Имя 27</t>
  </si>
  <si>
    <t>Фамилия Имя 28</t>
  </si>
  <si>
    <t>Зачеты</t>
  </si>
  <si>
    <t>СТАРТОВЫЙ ПРОТОКОЛ</t>
  </si>
  <si>
    <t>Дорожка</t>
  </si>
  <si>
    <t>Предварительный
результат</t>
  </si>
  <si>
    <t>Плавание в ластах - 400 м (1460111811Я),  женщины</t>
  </si>
  <si>
    <t>Заплыв №</t>
  </si>
  <si>
    <t>Фамилия Имя 46</t>
  </si>
  <si>
    <t>Фамилия Имя 49</t>
  </si>
  <si>
    <t>Фамилия Имя 48</t>
  </si>
  <si>
    <t>Фамилия Имя 51</t>
  </si>
  <si>
    <t>Фамилия Имя 54</t>
  </si>
  <si>
    <t>Фамилия Имя 47</t>
  </si>
  <si>
    <t>Фамилия Имя 45</t>
  </si>
  <si>
    <t>Фамилия Имя 52</t>
  </si>
  <si>
    <t>Фамилия Имя 44</t>
  </si>
  <si>
    <t>Фамилия Имя 55</t>
  </si>
  <si>
    <t>Фамилия Имя 42</t>
  </si>
  <si>
    <t>Фамилия Имя 43</t>
  </si>
  <si>
    <t>Фамилия Имя 34</t>
  </si>
  <si>
    <t>Фамилия Имя 41</t>
  </si>
  <si>
    <t>Фамилия Имя 30</t>
  </si>
  <si>
    <t>Фамилия Имя 56</t>
  </si>
  <si>
    <t>Фамилия Имя 29</t>
  </si>
  <si>
    <t>Фамилия Имя 32</t>
  </si>
  <si>
    <t>Фамилия Имя 31</t>
  </si>
  <si>
    <t>Плавание в ластах - 50 м (1460081811Я),  женщины</t>
  </si>
  <si>
    <t>Фамилия Имя 50</t>
  </si>
  <si>
    <t>Фамилия Имя 33</t>
  </si>
  <si>
    <t>Фамилия Имя 53</t>
  </si>
  <si>
    <t>Разряд, звание</t>
  </si>
  <si>
    <t>Пол</t>
  </si>
  <si>
    <t>Ныряние</t>
  </si>
  <si>
    <t>Плавание в ластах</t>
  </si>
  <si>
    <t>Подводное плавание</t>
  </si>
  <si>
    <t>Классические ласты</t>
  </si>
  <si>
    <t>Эстафета</t>
  </si>
  <si>
    <t>25м</t>
  </si>
  <si>
    <t>50м</t>
  </si>
  <si>
    <t>100м</t>
  </si>
  <si>
    <t>200м</t>
  </si>
  <si>
    <t>400м</t>
  </si>
  <si>
    <t>800м</t>
  </si>
  <si>
    <t>1500м</t>
  </si>
  <si>
    <t>4х100м</t>
  </si>
  <si>
    <t>4х200м</t>
  </si>
  <si>
    <r>
      <rPr>
        <b/>
        <sz val="18"/>
        <color indexed="8"/>
        <rFont val="Times New Roman"/>
        <family val="1"/>
        <charset val="204"/>
      </rPr>
      <t>СОРЕВНОВАНИЯ</t>
    </r>
    <r>
      <rPr>
        <b/>
        <sz val="13"/>
        <color indexed="8"/>
        <rFont val="Times New Roman"/>
        <family val="1"/>
        <charset val="204"/>
      </rPr>
      <t xml:space="preserve">
по плаванию в ластах</t>
    </r>
  </si>
  <si>
    <t>для 6 дорожек</t>
  </si>
  <si>
    <t>шаг 1</t>
  </si>
  <si>
    <t>шаг 2</t>
  </si>
  <si>
    <t>для 8 дорожек</t>
  </si>
  <si>
    <t>СОРЕВНОВАНИЯ</t>
  </si>
  <si>
    <t>Кол-во заплывов</t>
  </si>
  <si>
    <t>ТЕХНИЧЕСКАЯ ЗАЯВКА</t>
  </si>
  <si>
    <t>Сборной команды</t>
  </si>
  <si>
    <t>Краткое название</t>
  </si>
  <si>
    <t>на участие в соревнованиях</t>
  </si>
  <si>
    <t>Лично</t>
  </si>
  <si>
    <t>Итого дистанций:</t>
  </si>
  <si>
    <t>Тренер-представитель</t>
  </si>
  <si>
    <t>ПОРЯДОК ЗАПОЛНЕНИЯ</t>
  </si>
  <si>
    <t>При заполнении технической заявки автоматически будет заполняться Именная заявка. Будьте внимательны!</t>
  </si>
  <si>
    <t>2. Если не хватает строк у девушек или у юношей - выделить одну или несколько строк, в середине списка девушек или юношей, полностью, правая кнопка мыши- Вставить. После этого выделить ячейку со значением № п/п больше 1, установить курсор мыши на маленький черный квадратик в правом нижнем углу, выделенной ячейки, нажать левую кнопку мыши и потянуть вниз через пустые строки - нумерация должна продолжиться</t>
  </si>
  <si>
    <t>3. Аналогичные действия произвести для стобцов Команда и Пол</t>
  </si>
  <si>
    <t>4. Лишнее (например данный текст) удаляется тоже  путем выделения строк, правая кнопка мыши - Удалить</t>
  </si>
  <si>
    <t>мужчины</t>
  </si>
  <si>
    <t>женщины</t>
  </si>
  <si>
    <t>На участие в соревнованиях</t>
  </si>
  <si>
    <t>подпись</t>
  </si>
  <si>
    <t>расшифровка подписи</t>
  </si>
  <si>
    <t>чел.</t>
  </si>
  <si>
    <t>Дистанции женщины, мужчины (18 лет и старше)</t>
  </si>
  <si>
    <t>г. рождения и старше</t>
  </si>
  <si>
    <t>Плавание в ластах - 50 м (1460081811Я),  мужчины</t>
  </si>
  <si>
    <t>Плавание в ластах - 100 м (1460091811Я),  женщины</t>
  </si>
  <si>
    <t>Плавание в ластах - 100 м (1460091811Я),  мужчины</t>
  </si>
  <si>
    <t>Плавание в ластах - 200 м (1460101811Я),  женщины</t>
  </si>
  <si>
    <t>Плавание в ластах - 200 м (1460101811Я),  мужчины</t>
  </si>
  <si>
    <t>Плавание в ластах - 400 м (1460111811Я),  мужчины</t>
  </si>
  <si>
    <t>Плавание в ластах - 800 м (1460121811Я),  женщины</t>
  </si>
  <si>
    <t>Плавание в ластах - 800 м (1460121811Я),  мужчины</t>
  </si>
  <si>
    <t>Плавание в ластах - 1500 м (1460131811Я),  женщины</t>
  </si>
  <si>
    <t>Плавание в ластах - 1500 м (1460131811Я),  мужчины</t>
  </si>
  <si>
    <t>Подводное плавание - 100 м (1460141811Я),  женщины</t>
  </si>
  <si>
    <t>Подводное плавание - 100 м (1460141811Я),  мужчины</t>
  </si>
  <si>
    <t>Подводное плавание - 400 м (1460151811Я),  женщины</t>
  </si>
  <si>
    <t>Подводное плавание - 400 м (1460151811Я),  мужчины</t>
  </si>
  <si>
    <t>Подводное плавание - 800 м (1460161811Я),  женщины</t>
  </si>
  <si>
    <t>Подводное плавание - 800 м (1460161811Я),  мужчины</t>
  </si>
  <si>
    <t>Ныряние в ластах в длину - 25 м,  женщины</t>
  </si>
  <si>
    <t>Ныряние в ластах в длину - 25 м,  мужчины</t>
  </si>
  <si>
    <t>Ныряние в ластах в длину - 50 м (1460171811Я),  женщины</t>
  </si>
  <si>
    <t>Ныряние в ластах в длину - 50 м (1460171811Я),  мужчины</t>
  </si>
  <si>
    <t>Плавание в классических ластах- 50 м (1460241811Я),  женщины</t>
  </si>
  <si>
    <t>Плавание в классических ластах- 50 м (1460241811Я),  мужчины</t>
  </si>
  <si>
    <t>Плавание в классических ластах- 100 м (1460251811Я),  женщины</t>
  </si>
  <si>
    <t>Плавание в классических ластах- 100 м (1460251811Я),  мужчины</t>
  </si>
  <si>
    <t>Плавание в классических ластах- 200 м (1460261811Я),  женщины</t>
  </si>
  <si>
    <t>Плавание в классических ластах- 200 м (1460261811Я),  мужчины</t>
  </si>
  <si>
    <t>Плавание в ластах - эстафета 4х50 м (1460171811Я), женщины</t>
  </si>
  <si>
    <t>Плавание в ластах - эстафета 4х50 м (1460171811Я), мужчины</t>
  </si>
  <si>
    <t>Плавание в ластах - эстафета 4х100 м (1460181811Я), женщины</t>
  </si>
  <si>
    <t>Плавание в ластах - эстафета 4х100 м (1460181811Я), мужчины</t>
  </si>
  <si>
    <t>Плавание в ластах - эстафета 4х200 м (1460191811Я), женщины</t>
  </si>
  <si>
    <t>Плавание в ластах - эстафета 4х200 м (1460191811Я), мужчины</t>
  </si>
  <si>
    <t>Марафонский заплыв в ластах-эстафета 4х2 км - смешанная (1460221811Я)</t>
  </si>
  <si>
    <t>Дистанция</t>
  </si>
  <si>
    <t>Юниоры (16-17 лет )</t>
  </si>
  <si>
    <t>Взрослые (18 лет и старше )</t>
  </si>
  <si>
    <t>Девушки</t>
  </si>
  <si>
    <t>Юноши</t>
  </si>
  <si>
    <t>Женщины</t>
  </si>
  <si>
    <t>Мужчины</t>
  </si>
  <si>
    <t>50 м</t>
  </si>
  <si>
    <t>100 м</t>
  </si>
  <si>
    <t>200 м</t>
  </si>
  <si>
    <t>400 м</t>
  </si>
  <si>
    <t>800 м</t>
  </si>
  <si>
    <t>1500 м</t>
  </si>
  <si>
    <t>25 м</t>
  </si>
  <si>
    <t>Плавание в классических ластах</t>
  </si>
  <si>
    <t>Эстафетное плавание</t>
  </si>
  <si>
    <t>4х50 м</t>
  </si>
  <si>
    <t>4х100 м</t>
  </si>
  <si>
    <t>4х200 м</t>
  </si>
  <si>
    <t>Младшие юноши (13 лет и младше)</t>
  </si>
  <si>
    <t>Старшие юноши (14-15 лет)</t>
  </si>
  <si>
    <t>Девочки</t>
  </si>
  <si>
    <t>Мальчики</t>
  </si>
  <si>
    <t>Едини-цы измере-ния</t>
  </si>
  <si>
    <t>Спортивные разряды</t>
  </si>
  <si>
    <t>Юношеские спортивные разряды</t>
  </si>
  <si>
    <t xml:space="preserve">I </t>
  </si>
  <si>
    <t xml:space="preserve">II </t>
  </si>
  <si>
    <t xml:space="preserve">III </t>
  </si>
  <si>
    <t>Плавание в ластах - 50 м</t>
  </si>
  <si>
    <t>00:24,0</t>
  </si>
  <si>
    <t>00:27,4</t>
  </si>
  <si>
    <t>00:26,2</t>
  </si>
  <si>
    <t>00:30,0</t>
  </si>
  <si>
    <t>00:28,4</t>
  </si>
  <si>
    <t>00:32,4</t>
  </si>
  <si>
    <t xml:space="preserve">Плавание в ластах - 100 м </t>
  </si>
  <si>
    <t>00:54,6</t>
  </si>
  <si>
    <t>00:59,6</t>
  </si>
  <si>
    <t>01:04,6</t>
  </si>
  <si>
    <t xml:space="preserve">Плавание в ластах - 200 м </t>
  </si>
  <si>
    <t>02:07,5</t>
  </si>
  <si>
    <t>02:19,3</t>
  </si>
  <si>
    <t>02:31,0</t>
  </si>
  <si>
    <t xml:space="preserve">Плавание в ластах - 400 м </t>
  </si>
  <si>
    <t>04:41,7</t>
  </si>
  <si>
    <t>05:07,6</t>
  </si>
  <si>
    <t>05:33,5</t>
  </si>
  <si>
    <t xml:space="preserve">Плавание в ластах - 800 м </t>
  </si>
  <si>
    <t>00:50,2</t>
  </si>
  <si>
    <t>00:55,0</t>
  </si>
  <si>
    <t>00:54,8</t>
  </si>
  <si>
    <t>01:00,0</t>
  </si>
  <si>
    <t>00:59,4</t>
  </si>
  <si>
    <t>01:05,2</t>
  </si>
  <si>
    <t xml:space="preserve">Ныряние в ластах в длину - 50 м </t>
  </si>
  <si>
    <t>Плавание в классических ластах - 50 м</t>
  </si>
  <si>
    <t>Дайвинг - полоса препятствий</t>
  </si>
  <si>
    <t>Иные условия</t>
  </si>
  <si>
    <t>Сокращения, используемые в настоящих нормах, требованиях и условиях их выполнения по виду спорта «подводный спорт»:</t>
  </si>
  <si>
    <t>МСМК - спортивное звание мастер спорта России международного класса;</t>
  </si>
  <si>
    <t>МС - спортивное звание мастер спорта России;</t>
  </si>
  <si>
    <t>КМС - спортивный разряд кандидат в мастера спорта;</t>
  </si>
  <si>
    <t>оставить единицы</t>
  </si>
  <si>
    <t>Фамилия_1 Имя Отчество</t>
  </si>
  <si>
    <t>Фамилия_2 Имя Отчество</t>
  </si>
  <si>
    <t>Фамилия_3 Имя Отчество</t>
  </si>
  <si>
    <t>Зачетов</t>
  </si>
  <si>
    <t>Состав команды:</t>
  </si>
  <si>
    <t>женщин</t>
  </si>
  <si>
    <t>мужчин</t>
  </si>
  <si>
    <t>в  зачет</t>
  </si>
  <si>
    <t>Год рожд.</t>
  </si>
  <si>
    <t>выступают за команду женщины</t>
  </si>
  <si>
    <t>выступают за команду мужчины</t>
  </si>
  <si>
    <t>Заполни полное и краткое название клуба. Краткое название автоматически проставляется у каждого участника</t>
  </si>
  <si>
    <t>Перед началом работы очистите шаблон от ненужных результатов. Не очищать столбцы Команда, Пол, Тренер, Зачетов, Лично</t>
  </si>
  <si>
    <t>5. Если  участник плывет дистанцию лично - столбце Зачет для этой дистанции  - ставится буква Л, если вне конкурса - буква В. Ячейки окрасятся в желтый и синий цвет соответственно.</t>
  </si>
  <si>
    <t>Например, для ввода 16,56 - нужно набрать 16,56, для ввода 1.34,60 - нужно набрать 134,6, для ввода 15.28,00 - достаточно 1528, для ввода 1:23.15,56 - 12315,56</t>
  </si>
  <si>
    <t>Спортсменам, выступающим в эстафете, проставляется предварительное время команды и номер этапа</t>
  </si>
  <si>
    <t>Разряды  и звания   проставляются в соответствии с  ЕВСК</t>
  </si>
  <si>
    <t>Для распечатки, можно скрыть столбцы Звание, Название клуба, Пол, Тренер, выделить необходимые ячейки. В диалоге Печать  выбрать Вывод  на печать  - Выделенный диапазон</t>
  </si>
  <si>
    <t>Возраст, лет</t>
  </si>
  <si>
    <t>Сведения о соревнованиях:</t>
  </si>
  <si>
    <t>от</t>
  </si>
  <si>
    <t>до</t>
  </si>
  <si>
    <t>Группа</t>
  </si>
  <si>
    <t>Группа 1, лет</t>
  </si>
  <si>
    <t>Группа 2, лет</t>
  </si>
  <si>
    <t>Группа 3, лет</t>
  </si>
  <si>
    <t>Группа 4, лет</t>
  </si>
  <si>
    <t>Дистанций</t>
  </si>
  <si>
    <t>НЕ ИЗМЕНЯТЬ!!! Служебные поля, заполняются организаторами соревнований</t>
  </si>
  <si>
    <t xml:space="preserve">Ограничения по разрядам </t>
  </si>
  <si>
    <t>Настройки:</t>
  </si>
  <si>
    <t>1. Ввести название соревнований и дату проведения.</t>
  </si>
  <si>
    <t>3. Ограничения по разрядам (недопускаемые разряды просто удаляются)</t>
  </si>
  <si>
    <t>Следует иметь ввиду, что расчет возраста ведется от текущей даты, установленной на компьютере. Это необходимо учитывать, если соревнования будут проходить в следующем году.</t>
  </si>
  <si>
    <t xml:space="preserve">2. Ввести возраст  от и до количества лет (не годов рождения!!!)  участников соревнований. У участников, возраст которых не попадает в этот диапазон, года рождения будут высвечиваться на красном фоне. </t>
  </si>
  <si>
    <t>ЛИЧНЫЕ</t>
  </si>
  <si>
    <t>Сокращенное Название</t>
  </si>
  <si>
    <r>
      <t xml:space="preserve">1. Заполни полное и краткое название клуба. Краткое название </t>
    </r>
    <r>
      <rPr>
        <b/>
        <i/>
        <sz val="14"/>
        <color indexed="8"/>
        <rFont val="Times New Roman"/>
        <family val="1"/>
        <charset val="204"/>
      </rPr>
      <t xml:space="preserve">автоматически </t>
    </r>
    <r>
      <rPr>
        <sz val="14"/>
        <color indexed="8"/>
        <rFont val="Times New Roman"/>
        <family val="1"/>
        <charset val="204"/>
      </rPr>
      <t>проставится у каждого участника</t>
    </r>
  </si>
  <si>
    <t>2. Введи фамилию, имя участника.  Верхние строки до жирной разделительной линии предназначены для женского пола, нижние для мужского</t>
  </si>
  <si>
    <t>При сохранении заявки в названии файла указать Название команды и(или) Фамилию тренера</t>
  </si>
  <si>
    <t>11. Для распечатки, можно скрыть столбцы Звание, Название клуба, Пол, Тренер, выделить необходимые ячейки. В диалоге Печать  выбрать Вывод  на печать  - Выделенный диапазон</t>
  </si>
  <si>
    <t>5. Спортсменам, выступающим в эстафете, проставляется предварительное время команды и номер этапа</t>
  </si>
  <si>
    <t>6. Разряды и звания проставляются в соответствии с ЕВСК-</t>
  </si>
  <si>
    <t>7. Если не хватает строк у девушек или у юношей - выделить одну или несколько строк, в середине списка девушек или юношей, полностью, правая кнопка мыши- Вставить. После этого выделить ячейку со значением № п/п больше 1, установить курсор мыши на маленький черный квадратик в правом нижнем углу, выделенной ячейки, нажать левую кнопку мыши и потянуть вниз через пустые строки - нумерация должна продолжиться</t>
  </si>
  <si>
    <t>8. Аналогичные действия произвести для стобцов Команда и Пол</t>
  </si>
  <si>
    <t>9. Лишнее (например данный текст) удаляется тоже  путем выделения строк, правая кнопка мыши - Удалить</t>
  </si>
  <si>
    <t>10. В случае превышения суммарного количества дистанций на одного участника (ячейка G7), количества дистанций  в командном зачете - ячейки с количеством зачетов (или дистанций лично) выделяется красным цветом.</t>
  </si>
  <si>
    <t>шаг 3</t>
  </si>
  <si>
    <t>шаг3</t>
  </si>
  <si>
    <t>Шаг 1</t>
  </si>
  <si>
    <t>Шаг 2</t>
  </si>
  <si>
    <t>Шаг 4</t>
  </si>
  <si>
    <t>Кол-во дорожек</t>
  </si>
  <si>
    <t>09.05.12 Ярославль</t>
  </si>
  <si>
    <r>
      <t>09.05.12 Ярославль</t>
    </r>
    <r>
      <rPr>
        <b/>
        <i/>
        <sz val="7"/>
        <color theme="1"/>
        <rFont val="Times New Roman"/>
        <family val="1"/>
        <charset val="204"/>
      </rPr>
      <t xml:space="preserve"> </t>
    </r>
  </si>
  <si>
    <r>
      <t>10.05.12 Ярославль</t>
    </r>
    <r>
      <rPr>
        <b/>
        <i/>
        <sz val="7"/>
        <color theme="1"/>
        <rFont val="Times New Roman"/>
        <family val="1"/>
        <charset val="204"/>
      </rPr>
      <t xml:space="preserve"> </t>
    </r>
  </si>
  <si>
    <t>04.05.14 С-Петербург</t>
  </si>
  <si>
    <t>28.06.14 Ханья</t>
  </si>
  <si>
    <t>21.06.13 Челябинск</t>
  </si>
  <si>
    <t>21.07.04 Егер</t>
  </si>
  <si>
    <t>10.05.07 Пермь</t>
  </si>
  <si>
    <t>13.06.12 С-Петербург</t>
  </si>
  <si>
    <t xml:space="preserve">04.06.10 Пикалево </t>
  </si>
  <si>
    <t>23.07.04 Егер</t>
  </si>
  <si>
    <t>25.06.13 Челябинск</t>
  </si>
  <si>
    <t>30.07.10 Казань</t>
  </si>
  <si>
    <t>26.02.05 Кемерово</t>
  </si>
  <si>
    <t xml:space="preserve">16.07.12 Грац </t>
  </si>
  <si>
    <t>22.05.14 Челябинск</t>
  </si>
  <si>
    <t xml:space="preserve">22.05.14 Челябинск </t>
  </si>
  <si>
    <t xml:space="preserve">23.02.13 Бийск </t>
  </si>
  <si>
    <t>16.06.05 Москва</t>
  </si>
  <si>
    <t>09.08.13 Казань</t>
  </si>
  <si>
    <t xml:space="preserve">06.08.13 Казань </t>
  </si>
  <si>
    <t>18.07.12 Грац</t>
  </si>
  <si>
    <t xml:space="preserve">22.06.13 Челябинск </t>
  </si>
  <si>
    <t xml:space="preserve">10.07.13 Шецин </t>
  </si>
  <si>
    <t xml:space="preserve">16.12.09 С.Петербург </t>
  </si>
  <si>
    <t xml:space="preserve"> 26.10.14 Ольштен </t>
  </si>
  <si>
    <t xml:space="preserve">15.06.12 С-Петербург </t>
  </si>
  <si>
    <t>02.05.14 С-Петербург</t>
  </si>
  <si>
    <t>03.05.13 С-Петербург</t>
  </si>
  <si>
    <t>17.05.13 Ачинск</t>
  </si>
  <si>
    <t>03.05.14 С-Петербург</t>
  </si>
  <si>
    <t>02.05.13 С-Петербург</t>
  </si>
  <si>
    <t>18.05.13 Ачинск</t>
  </si>
  <si>
    <t>17.06.09 С-Петербург</t>
  </si>
  <si>
    <t>18.12.11 Новосибирск</t>
  </si>
  <si>
    <t>12.07.13 Шецин</t>
  </si>
  <si>
    <t>02.08.05 Островец</t>
  </si>
  <si>
    <t>04.08.05 Островец</t>
  </si>
  <si>
    <t>27.03.14 Челябинск</t>
  </si>
  <si>
    <t>05.04.11 Бийск</t>
  </si>
  <si>
    <t xml:space="preserve">02.05.13 С-Петербург </t>
  </si>
  <si>
    <t>06.05.11 Балаково</t>
  </si>
  <si>
    <t xml:space="preserve">08.12.12 Ачинск </t>
  </si>
  <si>
    <t>11.12.10 Новосибирск</t>
  </si>
  <si>
    <t xml:space="preserve">07.12.12 Ачинск </t>
  </si>
  <si>
    <t>04.05.13 С-Петербург</t>
  </si>
  <si>
    <t>09.01.01 Томск</t>
  </si>
  <si>
    <t>28.03.14 Челябинск</t>
  </si>
  <si>
    <t>08.04.10 Пермь</t>
  </si>
  <si>
    <t>Ж</t>
  </si>
  <si>
    <t>М</t>
  </si>
  <si>
    <t>8 дорожек</t>
  </si>
  <si>
    <t>4 дорожки</t>
  </si>
  <si>
    <t>6 дорожек</t>
  </si>
  <si>
    <t>Эстафета 4х100м</t>
  </si>
  <si>
    <t>Клуб 9</t>
  </si>
  <si>
    <t>Клуб 10</t>
  </si>
  <si>
    <t>Клуб 11</t>
  </si>
  <si>
    <t>Клуб 12</t>
  </si>
  <si>
    <t>Шаг 3</t>
  </si>
  <si>
    <t>Заплыв __________ дорожка_____</t>
  </si>
  <si>
    <t>зачет</t>
  </si>
  <si>
    <t>Этап</t>
  </si>
  <si>
    <t>Дата рождения</t>
  </si>
  <si>
    <t>Тренеры:</t>
  </si>
  <si>
    <t>От команды</t>
  </si>
  <si>
    <t>Статус</t>
  </si>
  <si>
    <t>Допуск врача</t>
  </si>
  <si>
    <t>Судьи:</t>
  </si>
  <si>
    <t>Проводимых в</t>
  </si>
  <si>
    <t>в период</t>
  </si>
  <si>
    <t>Представитель команды</t>
  </si>
  <si>
    <t>Фамилия, имя, отчество участника</t>
  </si>
  <si>
    <t>ЗАЯВКА</t>
  </si>
  <si>
    <t>Председатель Федерации Подводного Спорта Региона</t>
  </si>
  <si>
    <t>Приложение № 2 
к Положению о межрегиональных и всероссийских официальных спортивных соревнованиях по подводному спорту</t>
  </si>
  <si>
    <t>г. Город, бассейн "ААА", 50 м</t>
  </si>
  <si>
    <t>Сроки проведения:</t>
  </si>
  <si>
    <t>Место проведения:</t>
  </si>
  <si>
    <t>Название Соревнований по подводному спорту (1460008511Я) (плавание в ластах)</t>
  </si>
  <si>
    <t>Полное Название команды, город(край, область и пр.)</t>
  </si>
  <si>
    <t>Полное Название команды, город (край, область и пр.)</t>
  </si>
  <si>
    <t>1. Ввести название соревнований и сроки и место проведения.</t>
  </si>
  <si>
    <t>02-06 февраля 2015 г.</t>
  </si>
  <si>
    <t>Сокращенное название</t>
  </si>
  <si>
    <t>1. Верхние строки до жирной разделительной линии предназначены для женского пола, нижние для мужского</t>
  </si>
  <si>
    <t>6. В случае если участник моложе или старше годов рождения, указанных в Положении о соревнованиях, имеет подготовку ниже разряда указанного в Положении о соревнованиях - соответствующая ячейка выделяется красным цветом</t>
  </si>
  <si>
    <t>7. В случае превышения суммарного количества дистанций на одного участника, количества дистанций  в командном зачете - ячейки с количеством зачетов (или дистанций лично) выделяется красным цветом.</t>
  </si>
  <si>
    <t>8. В случае превышения суммарного количества участников, выступающих за команду  - ячейки с количеством выступающих за команду участников выделяются красным цветом.</t>
  </si>
  <si>
    <r>
      <rPr>
        <b/>
        <u/>
        <sz val="14"/>
        <color indexed="8"/>
        <rFont val="Times New Roman"/>
        <family val="1"/>
        <charset val="204"/>
      </rPr>
      <t xml:space="preserve">ВНИМАНИЕ!! </t>
    </r>
    <r>
      <rPr>
        <b/>
        <sz val="14"/>
        <color indexed="8"/>
        <rFont val="Times New Roman"/>
        <family val="1"/>
        <charset val="204"/>
      </rPr>
      <t xml:space="preserve">Предварительное время проставляется в формате </t>
    </r>
    <r>
      <rPr>
        <b/>
        <sz val="14"/>
        <color rgb="FFFF0000"/>
        <rFont val="Times New Roman"/>
        <family val="1"/>
        <charset val="204"/>
      </rPr>
      <t>ччммсс,дс</t>
    </r>
    <r>
      <rPr>
        <b/>
        <sz val="14"/>
        <color indexed="8"/>
        <rFont val="Times New Roman"/>
        <family val="1"/>
        <charset val="204"/>
      </rPr>
      <t xml:space="preserve">. Т.е. вводится только запятая перед десятыми. </t>
    </r>
  </si>
  <si>
    <r>
      <t xml:space="preserve">Незначащие нули вначале игнорируются. </t>
    </r>
    <r>
      <rPr>
        <b/>
        <sz val="14"/>
        <color rgb="FFFF0000"/>
        <rFont val="Times New Roman"/>
        <family val="1"/>
        <charset val="204"/>
      </rPr>
      <t>В случае неправильного ввода (ввод точек, лишних запятых, некорректных значений) ячейка выделяется красным цветом.</t>
    </r>
  </si>
  <si>
    <r>
      <t xml:space="preserve">ПОРЯДОК ЗАПОЛНЕНИЯ </t>
    </r>
    <r>
      <rPr>
        <b/>
        <u/>
        <sz val="14"/>
        <color rgb="FFC00000"/>
        <rFont val="Times New Roman"/>
        <family val="1"/>
        <charset val="204"/>
      </rPr>
      <t>(ВНИМАНИЕ!!! При заполнении технической заявки автоматически будет заполняться Именная заявка. Будьте внимательны!)</t>
    </r>
  </si>
  <si>
    <r>
      <t xml:space="preserve">4. </t>
    </r>
    <r>
      <rPr>
        <b/>
        <u/>
        <sz val="14"/>
        <color indexed="8"/>
        <rFont val="Times New Roman"/>
        <family val="1"/>
        <charset val="204"/>
      </rPr>
      <t xml:space="preserve">ВНИМАНИЕ!! </t>
    </r>
    <r>
      <rPr>
        <b/>
        <sz val="14"/>
        <color indexed="8"/>
        <rFont val="Times New Roman"/>
        <family val="1"/>
        <charset val="204"/>
      </rPr>
      <t xml:space="preserve">Предварительное время проставляется в формате </t>
    </r>
    <r>
      <rPr>
        <b/>
        <sz val="14"/>
        <color rgb="FFFF0000"/>
        <rFont val="Times New Roman"/>
        <family val="1"/>
        <charset val="204"/>
      </rPr>
      <t>ччммсс,дс</t>
    </r>
    <r>
      <rPr>
        <b/>
        <sz val="14"/>
        <color indexed="8"/>
        <rFont val="Times New Roman"/>
        <family val="1"/>
        <charset val="204"/>
      </rPr>
      <t xml:space="preserve">. Т.е. вводится только запятая перед десятыми. </t>
    </r>
  </si>
  <si>
    <r>
      <t xml:space="preserve">3. Ввведи год рождения - при вводе года рождения </t>
    </r>
    <r>
      <rPr>
        <b/>
        <i/>
        <sz val="14"/>
        <color indexed="8"/>
        <rFont val="Times New Roman"/>
        <family val="1"/>
        <charset val="204"/>
      </rPr>
      <t>автоматически</t>
    </r>
    <r>
      <rPr>
        <sz val="14"/>
        <color indexed="8"/>
        <rFont val="Times New Roman"/>
        <family val="1"/>
        <charset val="204"/>
      </rPr>
      <t xml:space="preserve"> проставится пол участника и возрастная группа.</t>
    </r>
  </si>
  <si>
    <t>Министр спорта Региона (председатель спорткомитета, директор ДЮСТШ)</t>
  </si>
  <si>
    <t>Акватлон (борьба в ластах)  (1460281811Я), мужчины</t>
  </si>
  <si>
    <t>Марафонский заплыв в ластах 6 км (1460201811Я), женщины</t>
  </si>
  <si>
    <t>Марафонский заплыв в ластах 6 км (1460201811Я), мужчины</t>
  </si>
  <si>
    <r>
      <t>Апноэ – динамическое  (</t>
    </r>
    <r>
      <rPr>
        <b/>
        <u/>
        <sz val="11"/>
        <color theme="1"/>
        <rFont val="Times New Roman"/>
        <family val="1"/>
        <charset val="204"/>
      </rPr>
      <t>1460311811Л), мужчины</t>
    </r>
  </si>
  <si>
    <r>
      <t>Апноэ - динамическое в ластах (</t>
    </r>
    <r>
      <rPr>
        <b/>
        <u/>
        <sz val="11"/>
        <color theme="1"/>
        <rFont val="Times New Roman"/>
        <family val="1"/>
        <charset val="204"/>
      </rPr>
      <t>1460321811Л), мужчины</t>
    </r>
  </si>
  <si>
    <r>
      <t>Апноэ - скоростное 100 м (</t>
    </r>
    <r>
      <rPr>
        <b/>
        <u/>
        <sz val="11"/>
        <color theme="1"/>
        <rFont val="Times New Roman"/>
        <family val="1"/>
        <charset val="204"/>
      </rPr>
      <t>1460211811Л), мужчины</t>
    </r>
  </si>
  <si>
    <t>Апноэ – статическое (1460341811Л), мужчины</t>
  </si>
  <si>
    <t>Апноэ – квадрат (1460331811Л), мужчины</t>
  </si>
  <si>
    <t>Дайвинг - комбинированное плавание (1460271811Я), мужчины</t>
  </si>
  <si>
    <t>Дайвинг – ночной (1460351811Я), мужчины</t>
  </si>
  <si>
    <t>Дайвинг - подъем груза (1460361811Я), мужчины</t>
  </si>
  <si>
    <t>Дайвинг - полоса препятствий (1460301811Я), мужчины</t>
  </si>
  <si>
    <t>Подводная охота (1460231811Л), мужчины</t>
  </si>
  <si>
    <t>Подводное регби (1460292811Я), мужчины</t>
  </si>
  <si>
    <t>Акватлон (борьба в ластах)  (1460281811Я), женщины</t>
  </si>
  <si>
    <t>Апноэ – динамическое  (1460311811Л), женщины</t>
  </si>
  <si>
    <t>Апноэ - динамическое в ластах (1460321811Л), женщины</t>
  </si>
  <si>
    <t>Апноэ - скоростное 100 м (1460211811Л), женщины</t>
  </si>
  <si>
    <t>Апноэ – статическое (1460341811Л), женщины</t>
  </si>
  <si>
    <t>Апноэ – квадрат (1460331811Л), женщины</t>
  </si>
  <si>
    <t>Дайвинг - комбинированное плавание (1460271811Я), женщины</t>
  </si>
  <si>
    <t>Дайвинг – ночной (1460351811Я), женщины</t>
  </si>
  <si>
    <t>Дайвинг - подъем груза (1460361811Я), женщины</t>
  </si>
  <si>
    <t>Дайвинг - полоса препятствий (1460301811Я), женщины</t>
  </si>
  <si>
    <t>Подводная охота (1460231811Л), женщины</t>
  </si>
  <si>
    <t>Подводное регби (1460292811Я), женщины</t>
  </si>
  <si>
    <t>Ориентирование- упражнение  "звезда" (1460021811Я), мужчины</t>
  </si>
  <si>
    <t>Ориентирование- упражнение  "зоны" (1460011811Я), мужчины</t>
  </si>
  <si>
    <t>Ориентирование- упражнение "ориентиры" (1460041811Я), мужчины</t>
  </si>
  <si>
    <t>Ориентирование- упражнение "карта" (1460031811Л), мужчины</t>
  </si>
  <si>
    <t>Ориентирование-групповое упражнение (1460051811Я), мужчины</t>
  </si>
  <si>
    <t>Ориентирование-групповое упражнение "карта" (1460061811Л), мужчины</t>
  </si>
  <si>
    <t>Ориентирование-параллель (1460071811Я), мужчины</t>
  </si>
  <si>
    <t>Ориентирование- упражнение  "зоны" (1460011811Я), женщины</t>
  </si>
  <si>
    <t>Ориентирование- упражнение  "звезда" (1460021811Я), женщины</t>
  </si>
  <si>
    <t>Ориентирование- упражнение "карта" (1460031811Л), женщины</t>
  </si>
  <si>
    <t>Ориентирование- упражнение "ориентиры" (1460041811Я), женщины</t>
  </si>
  <si>
    <t>Ориентирование-групповое упражнение (1460051811Я), женщины</t>
  </si>
  <si>
    <t>Ориентирование-групповое упражнение "карта" (1460061811Л), женщины</t>
  </si>
  <si>
    <t>Ориентирование-параллель (1460071811Я), женщины</t>
  </si>
  <si>
    <t>Марафонский заплыв в ластах 12-20 км, женщины</t>
  </si>
  <si>
    <t>Марафонский заплыв в ластах 12-20 км, мужчины</t>
  </si>
  <si>
    <t>В зависимости от ранга соревнований и занятого места</t>
  </si>
  <si>
    <r>
      <t xml:space="preserve">4. </t>
    </r>
    <r>
      <rPr>
        <b/>
        <i/>
        <u/>
        <sz val="14"/>
        <color rgb="FF002060"/>
        <rFont val="Times New Roman"/>
        <family val="1"/>
        <charset val="204"/>
      </rPr>
      <t>Перед отправкой представителям.</t>
    </r>
    <r>
      <rPr>
        <b/>
        <i/>
        <sz val="11"/>
        <color rgb="FF002060"/>
        <rFont val="Times New Roman"/>
        <family val="1"/>
        <charset val="204"/>
      </rPr>
      <t xml:space="preserve"> Выделяются строки (именно строки!!!) с 1 по 13 (окрашены синим цветом), нажимается правая кнопка мыши и выбирается "Скрыть". Сохранить файл  под нужным Вам названием. Для отображения настроек соревнований выделить строки (именно строки!!!) с 14 и вверх , нажать правую кнопку мыши  и выбрать " Отобразить" (или "Показать")</t>
    </r>
  </si>
  <si>
    <t>4. Выделяются строки (именно строки!!!) с 1 по 13 (окрашены синим цветом), нажимается правая кнопка мыши и выбирается "Скрыть". Сохранить файл  под нужным Вам названием. Для отображения настроек соревнований выделить строки (именно строки!!!) с 14 и вверх , нажать правую кнопку мыши  и выбрать " Отобразить" (или "Показать")</t>
  </si>
  <si>
    <t>финал</t>
  </si>
  <si>
    <t>предв.</t>
  </si>
  <si>
    <r>
      <t>Апноэ – динамическое  (</t>
    </r>
    <r>
      <rPr>
        <b/>
        <u/>
        <sz val="10"/>
        <color theme="1"/>
        <rFont val="Times New Roman"/>
        <family val="1"/>
        <charset val="204"/>
      </rPr>
      <t>1460311811Л), мужчины</t>
    </r>
  </si>
  <si>
    <r>
      <t>Апноэ - динамическое в ластах (</t>
    </r>
    <r>
      <rPr>
        <b/>
        <u/>
        <sz val="10"/>
        <color theme="1"/>
        <rFont val="Times New Roman"/>
        <family val="1"/>
        <charset val="204"/>
      </rPr>
      <t>1460321811Л), мужчины</t>
    </r>
  </si>
  <si>
    <r>
      <t>Апноэ - скоростное 100 м (</t>
    </r>
    <r>
      <rPr>
        <b/>
        <u/>
        <sz val="10"/>
        <color theme="1"/>
        <rFont val="Times New Roman"/>
        <family val="1"/>
        <charset val="204"/>
      </rPr>
      <t>1460211811Л), мужчины</t>
    </r>
  </si>
  <si>
    <t>Др. межд-ные</t>
  </si>
  <si>
    <t>Чемпионат России</t>
  </si>
  <si>
    <t>Финал Кубка России</t>
  </si>
  <si>
    <t>Первенство России</t>
  </si>
  <si>
    <t>Сор-ния ЕКП</t>
  </si>
  <si>
    <t>Чемпионат фед-го округа,гг. Москва, С-Петербург</t>
  </si>
  <si>
    <t>Чемпионат Субъекта</t>
  </si>
  <si>
    <t>Кубок Субъекта</t>
  </si>
  <si>
    <t>Официальные сор-ния Муниципального образования</t>
  </si>
  <si>
    <t>ОТЧЕТ</t>
  </si>
  <si>
    <t xml:space="preserve">          </t>
  </si>
  <si>
    <t xml:space="preserve">  </t>
  </si>
  <si>
    <t xml:space="preserve"> </t>
  </si>
  <si>
    <t>Команда (субъект РФ)</t>
  </si>
  <si>
    <t>Спортсмены</t>
  </si>
  <si>
    <t>Всего</t>
  </si>
  <si>
    <t xml:space="preserve"> Возрастные группы в соответствии  с ЕВСК</t>
  </si>
  <si>
    <t xml:space="preserve">Всего  </t>
  </si>
  <si>
    <t xml:space="preserve">Юноши </t>
  </si>
  <si>
    <t xml:space="preserve">ЗМС, МСМК </t>
  </si>
  <si>
    <t>Спортсмен</t>
  </si>
  <si>
    <t>золото</t>
  </si>
  <si>
    <t>серебро</t>
  </si>
  <si>
    <t>бронза</t>
  </si>
  <si>
    <t>Приложения.</t>
  </si>
  <si>
    <t xml:space="preserve"> «____» _____________ 2014  г.</t>
  </si>
  <si>
    <t xml:space="preserve">                              </t>
  </si>
  <si>
    <t>главной судейской коллегии</t>
  </si>
  <si>
    <t>Сроки проведения</t>
  </si>
  <si>
    <t xml:space="preserve">1. </t>
  </si>
  <si>
    <t xml:space="preserve">2. </t>
  </si>
  <si>
    <t xml:space="preserve">3. </t>
  </si>
  <si>
    <t>Всего участников соревнований</t>
  </si>
  <si>
    <r>
      <rPr>
        <sz val="14"/>
        <color theme="1"/>
        <rFont val="Times New Roman"/>
        <family val="1"/>
        <charset val="204"/>
      </rPr>
      <t>О проведении  первенства России по</t>
    </r>
    <r>
      <rPr>
        <sz val="12"/>
        <color theme="1"/>
        <rFont val="Times New Roman"/>
        <family val="1"/>
        <charset val="204"/>
      </rPr>
      <t/>
    </r>
  </si>
  <si>
    <t>, из</t>
  </si>
  <si>
    <t xml:space="preserve">4.   __________ , из  __________ </t>
  </si>
  <si>
    <t>Место проведения (субъект РФ, город)</t>
  </si>
  <si>
    <t>Наименование спортивного сооружения</t>
  </si>
  <si>
    <t>Спортсменов</t>
  </si>
  <si>
    <t>чел. , в том числе</t>
  </si>
  <si>
    <t>мужчин,</t>
  </si>
  <si>
    <t xml:space="preserve">Представителей, тренеров </t>
  </si>
  <si>
    <t xml:space="preserve">чел.  </t>
  </si>
  <si>
    <t>5.</t>
  </si>
  <si>
    <t>Количество судей (всего)</t>
  </si>
  <si>
    <t>чел., в том числе иногородних</t>
  </si>
  <si>
    <t>1 разряд</t>
  </si>
  <si>
    <t>2 разряд</t>
  </si>
  <si>
    <t>3 разряд</t>
  </si>
  <si>
    <t xml:space="preserve">1 юношеский разряд </t>
  </si>
  <si>
    <t>10.</t>
  </si>
  <si>
    <t>9.</t>
  </si>
  <si>
    <t>6.</t>
  </si>
  <si>
    <t>Состав участвующих команд (регионов), в том числе количество спортсменов, тренеров и другого обслуживающего персонала:</t>
  </si>
  <si>
    <t>Тренеры и др. обсл. персонал</t>
  </si>
  <si>
    <t>7.</t>
  </si>
  <si>
    <t>Уровень подготовки спортсменов:</t>
  </si>
  <si>
    <t>8.</t>
  </si>
  <si>
    <t>Представительство спортивных организаций:</t>
  </si>
  <si>
    <t>Вооруженные силы</t>
  </si>
  <si>
    <t>,  Минобрнауки России</t>
  </si>
  <si>
    <t>, «Динамо»</t>
  </si>
  <si>
    <t>,</t>
  </si>
  <si>
    <t>ФСО профсоюзов «Россия»</t>
  </si>
  <si>
    <t>, «Юность России»</t>
  </si>
  <si>
    <t>, РС СО «Спартак»</t>
  </si>
  <si>
    <t xml:space="preserve">, </t>
  </si>
  <si>
    <t xml:space="preserve">РФСО «Локомотив» </t>
  </si>
  <si>
    <t>, спортивные клубы (СК)</t>
  </si>
  <si>
    <t>,  РССС</t>
  </si>
  <si>
    <t>другие организации</t>
  </si>
  <si>
    <t>Принадлежность к спортивной школе:</t>
  </si>
  <si>
    <t>человек</t>
  </si>
  <si>
    <t>ДЮСШ</t>
  </si>
  <si>
    <t>, СДЮШОР</t>
  </si>
  <si>
    <t>, УОР</t>
  </si>
  <si>
    <t>, другие организации</t>
  </si>
  <si>
    <t>11.</t>
  </si>
  <si>
    <t>Выполнение (подтверждение) нормативов (количество показанных результатов):</t>
  </si>
  <si>
    <t>Результаты  соревнований:</t>
  </si>
  <si>
    <t>Занятые места</t>
  </si>
  <si>
    <t>12.</t>
  </si>
  <si>
    <t>Количество медалей</t>
  </si>
  <si>
    <t>13.</t>
  </si>
  <si>
    <t xml:space="preserve">Общая оценка состояния спортивной базы, наличие и состояние спортивного оборудования и инвентаря, возможности для разминки и тренировок: </t>
  </si>
  <si>
    <t>Количество субъектов Российской Федерации команд (перечислить территории согласно занятым местам):</t>
  </si>
  <si>
    <t>14.</t>
  </si>
  <si>
    <t>Общая оценка состояния и оснащения служебных помещений - раздевалок для спортсменов, помещений для судей и других служб:</t>
  </si>
  <si>
    <t>15.</t>
  </si>
  <si>
    <t>Информационное обеспечение соревнований - табло, радиоинформация, своевременность и доступность стартовых протоколов и результатов соревнований, обеспечение судейской коллегии средствами вычислительной техники и множительной аппаратурой:</t>
  </si>
  <si>
    <t xml:space="preserve">16. </t>
  </si>
  <si>
    <t xml:space="preserve">Обеспечение работы средств массовой информации - места на трибунах, помещение для пресс-центра и т.д., в том числе освещение соревнования в местных СМИ (копии публикаций в СМИ прилагаются): </t>
  </si>
  <si>
    <t>17.</t>
  </si>
  <si>
    <t>Количество зрителей_________________чел.</t>
  </si>
  <si>
    <t>18.</t>
  </si>
  <si>
    <t>Общая оценка качества проведения соревнований - точность соблюдения расписания, объективность судейства (с указанием нарушений правил соревнований и т.д.):</t>
  </si>
  <si>
    <t xml:space="preserve">Медицинское обеспечение соревнований, в том числе сведения о травмах и других несчастных случаях: </t>
  </si>
  <si>
    <t>19.</t>
  </si>
  <si>
    <t>20.</t>
  </si>
  <si>
    <t xml:space="preserve">Общая оценка качества размещения, питания, транспортного обслуживания, организации встреч и проводов спортивных делегаций, шефская работа и т.п.: </t>
  </si>
  <si>
    <t>21.</t>
  </si>
  <si>
    <t>Общая оценка соблюдения мер по обеспечению безопасности при проведении соревнования:</t>
  </si>
  <si>
    <t>22.</t>
  </si>
  <si>
    <t>Выводы и предложения (замечания) по подготовке и проведению соревнования:</t>
  </si>
  <si>
    <t xml:space="preserve"> 1.</t>
  </si>
  <si>
    <t>Полный состав судейской коллегии с указанием выполняемых на соревновании функций (судейская категория, субъект РФ, город).</t>
  </si>
  <si>
    <t xml:space="preserve">3.  </t>
  </si>
  <si>
    <t xml:space="preserve">Итоги командного первенства. </t>
  </si>
  <si>
    <t>4.</t>
  </si>
  <si>
    <t>Протоколы (результаты) соревнований, подписанные главным судьей и главным секретарем.</t>
  </si>
  <si>
    <t xml:space="preserve">(подпись) </t>
  </si>
  <si>
    <t>(расшифровка подписи)              печать</t>
  </si>
  <si>
    <t>(расшифровка подписи)</t>
  </si>
  <si>
    <t>6 км</t>
  </si>
  <si>
    <t>4 х 2 км</t>
  </si>
  <si>
    <t xml:space="preserve">Уровень подготовки судей по судейским категориям: </t>
  </si>
  <si>
    <t>МК</t>
  </si>
  <si>
    <t>, ВК</t>
  </si>
  <si>
    <t>других категорий.</t>
  </si>
  <si>
    <t>Юниоры</t>
  </si>
  <si>
    <t>Юниорки</t>
  </si>
  <si>
    <t>, I кат.</t>
  </si>
  <si>
    <t>Кол. дист.</t>
  </si>
  <si>
    <t>ЭСТАФЕТНАЯ КАРТОЧКА</t>
  </si>
  <si>
    <t>Вид дистанции</t>
  </si>
  <si>
    <t>Планируемый результат</t>
  </si>
  <si>
    <t>Разряд</t>
  </si>
  <si>
    <t>Заплыв</t>
  </si>
  <si>
    <t>результат</t>
  </si>
  <si>
    <t>Ст. секундометрист</t>
  </si>
  <si>
    <t>Время</t>
  </si>
  <si>
    <t>Яровицкая Вера</t>
  </si>
  <si>
    <t>Дианема</t>
  </si>
  <si>
    <t>Жаткина Анастасия</t>
  </si>
  <si>
    <t>Мельникова Елизавета</t>
  </si>
  <si>
    <t>Варламова Надежда</t>
  </si>
  <si>
    <t>Плотникова Полина</t>
  </si>
  <si>
    <t>Кочнева Валерия</t>
  </si>
  <si>
    <t>Тимофеева Маргарита</t>
  </si>
  <si>
    <t>23.04.99 Красноярск</t>
  </si>
  <si>
    <t>Коваль Никита</t>
  </si>
  <si>
    <t>Сухарева Алина</t>
  </si>
  <si>
    <t>Бабаев Федор</t>
  </si>
  <si>
    <t xml:space="preserve">Марченко Леонид </t>
  </si>
  <si>
    <t>Замятина Дарья</t>
  </si>
  <si>
    <t>Попов Вячеслав</t>
  </si>
  <si>
    <t>Горохова Кристина</t>
  </si>
  <si>
    <t>Пономарев Сергей</t>
  </si>
  <si>
    <t>Михневич Анатолий</t>
  </si>
  <si>
    <t>Логунов С.</t>
  </si>
  <si>
    <t>Одинокин Павел</t>
  </si>
  <si>
    <t>Кузнецова Аллена</t>
  </si>
  <si>
    <t>16.12.10 Красноярск</t>
  </si>
  <si>
    <t xml:space="preserve">27.11.13 Красноярск </t>
  </si>
  <si>
    <t>02.05.99 Красноярск</t>
  </si>
  <si>
    <t>Калинина Даяна</t>
  </si>
  <si>
    <t>Кузнецова Анна</t>
  </si>
  <si>
    <t>Соколов Владимир</t>
  </si>
  <si>
    <t>Минаев Семён</t>
  </si>
  <si>
    <t>Харина Анна</t>
  </si>
  <si>
    <t>Зыков Анатолий</t>
  </si>
  <si>
    <t xml:space="preserve">Мельникова Елизавета </t>
  </si>
  <si>
    <t>15.10.11 Красноярск</t>
  </si>
  <si>
    <t xml:space="preserve">14.03.13 Красноярск </t>
  </si>
  <si>
    <t xml:space="preserve">Кочнева Валерия </t>
  </si>
  <si>
    <t>05.10.10 Красноярск</t>
  </si>
  <si>
    <t>06.03.12 Красноярск</t>
  </si>
  <si>
    <t xml:space="preserve">Майстренко Дарья </t>
  </si>
  <si>
    <t xml:space="preserve">01.05.13 Красноярск </t>
  </si>
  <si>
    <t>Логунов Семён</t>
  </si>
  <si>
    <t>Логунов Семен</t>
  </si>
  <si>
    <t>Марковцова Алина</t>
  </si>
  <si>
    <t>27.11.13 Красноярск</t>
  </si>
  <si>
    <t>24.11.12 Красноярск</t>
  </si>
  <si>
    <t>Ямковая Дарья</t>
  </si>
  <si>
    <t>27.04.13 Красноярск</t>
  </si>
  <si>
    <t>11.04.09 Красноярск</t>
  </si>
  <si>
    <t>23.01.02 Красноярск</t>
  </si>
  <si>
    <t>04.04.13 Красноярск</t>
  </si>
  <si>
    <t>Аршанов Денис</t>
  </si>
  <si>
    <t>Пахомова Маргарита</t>
  </si>
  <si>
    <t xml:space="preserve">Ямковая Дарья </t>
  </si>
  <si>
    <t>06.04.00 Красноярск</t>
  </si>
  <si>
    <t>24.01.02 Красноярск</t>
  </si>
  <si>
    <t>05.03.04 Красноярск</t>
  </si>
  <si>
    <t>Евтушенко Евгений</t>
  </si>
  <si>
    <t>Кононова Елена</t>
  </si>
  <si>
    <t>07.05.03 Красноярск</t>
  </si>
  <si>
    <t>01.05.01 Красноярск</t>
  </si>
  <si>
    <t>03.03.04 Красноярск</t>
  </si>
  <si>
    <t>02.09.03 Чеджудо</t>
  </si>
  <si>
    <t>10.05.03 Красноярск</t>
  </si>
  <si>
    <t>17.12.11 Новосибирск</t>
  </si>
  <si>
    <t>19.06.09 С-Петербург</t>
  </si>
  <si>
    <t>Бабкина Марина</t>
  </si>
  <si>
    <t>18.03.11 Красноярск</t>
  </si>
  <si>
    <t xml:space="preserve">12.12.13 Красноярск </t>
  </si>
  <si>
    <r>
      <t xml:space="preserve">Рекорды Красноярского края по плаванию в ластах на 01.11.2014 </t>
    </r>
    <r>
      <rPr>
        <b/>
        <i/>
        <sz val="9"/>
        <color theme="1"/>
        <rFont val="Times New Roman"/>
        <family val="1"/>
        <charset val="204"/>
      </rPr>
      <t>(желтым - электроника)</t>
    </r>
  </si>
  <si>
    <t>Дроздов Михаил</t>
  </si>
  <si>
    <t>Пиляев Никита</t>
  </si>
  <si>
    <t>Чудинова Елена</t>
  </si>
  <si>
    <t>Чернецких И.</t>
  </si>
  <si>
    <t>13.12.12 Красноярск</t>
  </si>
  <si>
    <t>Марченко Леонид</t>
  </si>
  <si>
    <t>Прус Сергей</t>
  </si>
  <si>
    <t>Степанов Алексей</t>
  </si>
  <si>
    <t>Нуриев Ринат</t>
  </si>
  <si>
    <t>Зотов Константин</t>
  </si>
  <si>
    <t xml:space="preserve">Кондратьев Виктор </t>
  </si>
  <si>
    <t>15.04.11 Красноярск</t>
  </si>
  <si>
    <t xml:space="preserve"> 16.12.10 Красноярск</t>
  </si>
  <si>
    <t>Айтов Максим</t>
  </si>
  <si>
    <t xml:space="preserve">Кононова Елена </t>
  </si>
  <si>
    <t xml:space="preserve">Бабкина Марина </t>
  </si>
  <si>
    <t xml:space="preserve">Попов Вячеслав </t>
  </si>
  <si>
    <t>17.12.10 Красноярск</t>
  </si>
  <si>
    <t>30.04.16   Санкт-Петербург</t>
  </si>
  <si>
    <t>01.05.16   Санкт-Петербург</t>
  </si>
  <si>
    <t>03.05.16   Санкт-Петербург</t>
  </si>
  <si>
    <t>02.05.16   Санкт-Петербург</t>
  </si>
  <si>
    <t>25.11.15   Красноярск</t>
  </si>
  <si>
    <t>Волков Сергей</t>
  </si>
  <si>
    <t>22.11.14  Красноярск</t>
  </si>
  <si>
    <t>Дроздов михаил</t>
  </si>
  <si>
    <t>22.11.15 Новосибирск</t>
  </si>
  <si>
    <t>03.07.15 Белград</t>
  </si>
  <si>
    <t>Бойченко Егор</t>
  </si>
  <si>
    <t>23.01.16 Красноярск</t>
  </si>
  <si>
    <t>04.02.12 Тосмск</t>
  </si>
  <si>
    <t>Одиновик Павел</t>
  </si>
  <si>
    <t>25.11.15 Красноярск</t>
  </si>
  <si>
    <t>25.11.2015 Красноярск</t>
  </si>
  <si>
    <t>12.05.16 Челябинск</t>
  </si>
  <si>
    <t>Бодня Валерия</t>
  </si>
  <si>
    <t>10.05.16 Челябинск</t>
  </si>
  <si>
    <t>09.05.16 Челябинск</t>
  </si>
  <si>
    <t>11.05.16 Челябинск</t>
  </si>
  <si>
    <t>11.12.14 Красноярск</t>
  </si>
  <si>
    <t xml:space="preserve">04.05.15 С-Петербург </t>
  </si>
  <si>
    <t>03.05.15   Санкт-Петербург</t>
  </si>
  <si>
    <t>02.05.15   Санкт-Петербург</t>
  </si>
  <si>
    <t>01.05.15   Санкт-Петербург</t>
  </si>
  <si>
    <t>28.02.15 Красноярск</t>
  </si>
  <si>
    <t>02.02.04 Красноярск</t>
  </si>
  <si>
    <t>Красносельцева Евгения</t>
  </si>
  <si>
    <t>Аникина Екатерина</t>
  </si>
  <si>
    <t xml:space="preserve">18.03.15 Красноярск </t>
  </si>
  <si>
    <t>Просалова Алина</t>
  </si>
  <si>
    <t>30.03.16 Ярославль</t>
  </si>
  <si>
    <t>Эйсмонт Юлия</t>
  </si>
  <si>
    <t>Кузнецова Алёна</t>
  </si>
  <si>
    <t>Моложаева София</t>
  </si>
  <si>
    <t>Ермолаева София</t>
  </si>
  <si>
    <t>Никифорова Ирина</t>
  </si>
  <si>
    <t>31.03.16 Ярославль</t>
  </si>
  <si>
    <t>Карагашева Стефания</t>
  </si>
  <si>
    <t>Шилова кристина</t>
  </si>
  <si>
    <t>29.03.16 Ярославль</t>
  </si>
  <si>
    <t>Кочан Никита</t>
  </si>
  <si>
    <t>Стопа Александр</t>
  </si>
  <si>
    <t>Кондратенко Алексей</t>
  </si>
  <si>
    <t>Пель Евгений</t>
  </si>
  <si>
    <t>Брагин Константин</t>
  </si>
  <si>
    <t>Пель Е.вгений</t>
  </si>
  <si>
    <t>Логунов Егор</t>
  </si>
  <si>
    <t>Константинов Иван</t>
  </si>
  <si>
    <t>№</t>
  </si>
  <si>
    <t>время</t>
  </si>
  <si>
    <t>6 круг</t>
  </si>
  <si>
    <t>5 круг</t>
  </si>
  <si>
    <t>4 круг</t>
  </si>
  <si>
    <t>3 круг</t>
  </si>
  <si>
    <t>2 круг</t>
  </si>
  <si>
    <t>1 круг</t>
  </si>
  <si>
    <t>Протокол прохождения дистанции ______________</t>
  </si>
  <si>
    <t>за</t>
  </si>
  <si>
    <t>место</t>
  </si>
  <si>
    <t>на Первенстве России</t>
  </si>
  <si>
    <t>по подводному спорту (марафонские заплывы в ластах)</t>
  </si>
  <si>
    <t>на дистанции</t>
  </si>
  <si>
    <t>с результатом</t>
  </si>
  <si>
    <t>06-19 мая 2016 г.</t>
  </si>
  <si>
    <t>г. Кропоткин</t>
  </si>
  <si>
    <t>Приложение №___ к Договору №____</t>
  </si>
  <si>
    <t>от "___"_________20___г.</t>
  </si>
  <si>
    <t xml:space="preserve">  ВЕДОМОСТЬ № 5 НА ВЫДАЧУ ПРИЗОВ ПОБЕДИТЕЛЯМ ПЕРВЕНСТВА РОССИИ ПО ПОДВОДНОМУ СПОРТУ (МАРАФОНСКИЙ ЗАПЛЫВ В ЛАСТАХ) СРЕДИ ЮНОШЕЙ И ДЕВУШЕК ДО 18 ЛЕТ, ПРОХОДИВШЕГО С «16» ПО «19» МАЯ 2016 Г. В ГОРОДЕ КРОПОТКИН (КРАСНОДАРСКИЙ КРАЙ), СМ ПО ЕКП № 7502</t>
  </si>
  <si>
    <t>№ П/П</t>
  </si>
  <si>
    <t>ФАМИЛИЯ, ИМЯ, ОТЧЕСТВО НАГРАЖДАЕМОГО</t>
  </si>
  <si>
    <t>Из какого города и членом какой организации является награжденный</t>
  </si>
  <si>
    <t>За что награжден</t>
  </si>
  <si>
    <t>ОПИСАНИЕ ПРИЗА</t>
  </si>
  <si>
    <t>Стоимость</t>
  </si>
  <si>
    <t>Подпись получателя</t>
  </si>
  <si>
    <t>медаль золото</t>
  </si>
  <si>
    <t>диплом 1 степени</t>
  </si>
  <si>
    <t>медаль серебро</t>
  </si>
  <si>
    <t>диплом 2 степени</t>
  </si>
  <si>
    <t>медаль бронза</t>
  </si>
  <si>
    <t>диплом 3 степени</t>
  </si>
  <si>
    <t>4х2км</t>
  </si>
  <si>
    <t>Всего на сумму:</t>
  </si>
  <si>
    <t>Рекорд края</t>
  </si>
  <si>
    <r>
      <t>Рекорды Красноярского края по плаванию в ластах на 01.11.2016</t>
    </r>
    <r>
      <rPr>
        <b/>
        <i/>
        <sz val="9"/>
        <color theme="1"/>
        <rFont val="Times New Roman"/>
        <family val="1"/>
        <charset val="204"/>
      </rPr>
      <t xml:space="preserve"> (желтым - электроника)</t>
    </r>
  </si>
  <si>
    <t>Рекорд края 16-17 лет</t>
  </si>
  <si>
    <t>Рекорд края 14-15 лет</t>
  </si>
  <si>
    <t>Рекорд края 13 лет и младше</t>
  </si>
  <si>
    <t xml:space="preserve">Выделить и скопировать нужные строки дистанций вместе с рекордами. </t>
  </si>
  <si>
    <t>На странице Стартовый протокол - правая кнопка мыши -Вставить</t>
  </si>
  <si>
    <t>Ручной хроно-метраж</t>
  </si>
  <si>
    <t>Авто-хроно-метраж</t>
  </si>
  <si>
    <t>00:14,90</t>
  </si>
  <si>
    <t>00:16,70</t>
  </si>
  <si>
    <t>00:15,60</t>
  </si>
  <si>
    <t>00:17,50</t>
  </si>
  <si>
    <t>00:16,40</t>
  </si>
  <si>
    <t>00:18,40</t>
  </si>
  <si>
    <t>00:19,60</t>
  </si>
  <si>
    <t>00:19,00</t>
  </si>
  <si>
    <t>00:21,30</t>
  </si>
  <si>
    <t>00:20,60</t>
  </si>
  <si>
    <t>00:23,10</t>
  </si>
  <si>
    <t>4. Нормы и условия их выполнения для присвоения спортивных званий и спортивных разрядов.</t>
  </si>
  <si>
    <t>МСМК выполняется в спортивных дисциплинах в наименованиях которых содержатся слова:</t>
  </si>
  <si>
    <t>«апноэ» с 18 лет; «дайвинг» с 16 лет; «ныряние», «плавание» с 14 лет;</t>
  </si>
  <si>
    <t>МС выполняется в спортивных дисциплинах в наименованиях которых содержатся слова:</t>
  </si>
  <si>
    <t>«апноэ» с 18 лет; «дайвинг», «ныряние» с 14 лет;  «плавание» с 12 лет; «ориентирование» с 15 лет;</t>
  </si>
  <si>
    <t>КМС выполняется в спортивных дисциплинах в наименованиях которых содержатся слова:</t>
  </si>
  <si>
    <t>I, II, III спортивные разряды выполняются в спортивных дисциплинах в наименованиях которых содержатся слова:</t>
  </si>
  <si>
    <t>юношеские спортивные разряды выполняются в спортивных дисциплинах в наименованиях которых содержатся слова:</t>
  </si>
  <si>
    <t>Спортивная дисциплина, стартующий</t>
  </si>
  <si>
    <t>Хроно-метраж</t>
  </si>
  <si>
    <t>Апноэ - динамическое</t>
  </si>
  <si>
    <t>метры</t>
  </si>
  <si>
    <t>Апноэ - динамическое в ластах</t>
  </si>
  <si>
    <t>Апноэ - ныряние в глубину</t>
  </si>
  <si>
    <t>Апноэ - ныряние в глубину в классических ластах</t>
  </si>
  <si>
    <t>Апноэ - ныряние в глубину в ластах</t>
  </si>
  <si>
    <t>Апноэ -                    скоростное 100 м</t>
  </si>
  <si>
    <t>00:34,80</t>
  </si>
  <si>
    <t>00:38,00</t>
  </si>
  <si>
    <t>00:36,80</t>
  </si>
  <si>
    <t>00:40,20</t>
  </si>
  <si>
    <t>00:39,80</t>
  </si>
  <si>
    <t>00:41,80</t>
  </si>
  <si>
    <t>00:42,40</t>
  </si>
  <si>
    <t>00:45,20</t>
  </si>
  <si>
    <t>00:45,80</t>
  </si>
  <si>
    <t>00:48,80</t>
  </si>
  <si>
    <t>00:49,70</t>
  </si>
  <si>
    <t>00:53,20</t>
  </si>
  <si>
    <t>01:32,20</t>
  </si>
  <si>
    <t>01:44,20</t>
  </si>
  <si>
    <t>01:38,70</t>
  </si>
  <si>
    <t>01:51,20</t>
  </si>
  <si>
    <t>01:45,20</t>
  </si>
  <si>
    <t>01:58,70</t>
  </si>
  <si>
    <t>01:52,70</t>
  </si>
  <si>
    <t>02:07,70</t>
  </si>
  <si>
    <t>02:02,70</t>
  </si>
  <si>
    <t>02:16,20</t>
  </si>
  <si>
    <t>02:12,20</t>
  </si>
  <si>
    <t>02:26,70</t>
  </si>
  <si>
    <t>Дайвинг - комбиниро-ванное плавание</t>
  </si>
  <si>
    <t>03:26,20</t>
  </si>
  <si>
    <t>03:52,70</t>
  </si>
  <si>
    <t>03:44,20</t>
  </si>
  <si>
    <t>04:10,20</t>
  </si>
  <si>
    <t>04:00,20</t>
  </si>
  <si>
    <t>04:27,70</t>
  </si>
  <si>
    <t>04:16,70</t>
  </si>
  <si>
    <t>04:44,20</t>
  </si>
  <si>
    <t>04:36,70</t>
  </si>
  <si>
    <t>04:58,20</t>
  </si>
  <si>
    <t>05:00,20</t>
  </si>
  <si>
    <t>05:34,20</t>
  </si>
  <si>
    <t>Дайвинг -                            подъем груза</t>
  </si>
  <si>
    <t>00:18,20</t>
  </si>
  <si>
    <t>00:23,00</t>
  </si>
  <si>
    <t>00:24,70</t>
  </si>
  <si>
    <t>00:21,00</t>
  </si>
  <si>
    <t>00:26,00</t>
  </si>
  <si>
    <t>00:23,2</t>
  </si>
  <si>
    <t>00:28,20</t>
  </si>
  <si>
    <t>00:25,70</t>
  </si>
  <si>
    <t>00:30,50</t>
  </si>
  <si>
    <t>00:29,80</t>
  </si>
  <si>
    <t>00:35,20</t>
  </si>
  <si>
    <t>00:35,5</t>
  </si>
  <si>
    <t>00:19,70</t>
  </si>
  <si>
    <t>00:22,80</t>
  </si>
  <si>
    <t>00:20,90</t>
  </si>
  <si>
    <t>00:24,10</t>
  </si>
  <si>
    <t>00:21,90</t>
  </si>
  <si>
    <t>00:25,20</t>
  </si>
  <si>
    <t>00:23,30</t>
  </si>
  <si>
    <t>00:26,80</t>
  </si>
  <si>
    <t>00:28,70</t>
  </si>
  <si>
    <t>00:27,00</t>
  </si>
  <si>
    <t>00:31,00</t>
  </si>
  <si>
    <t>Плавание в классических ластах -
100 м</t>
  </si>
  <si>
    <t>00:44,00</t>
  </si>
  <si>
    <t>00:46,00</t>
  </si>
  <si>
    <t>00:51,50</t>
  </si>
  <si>
    <t>00:48,30</t>
  </si>
  <si>
    <t>00:54,00</t>
  </si>
  <si>
    <t>00:51,70</t>
  </si>
  <si>
    <t>00:57,80</t>
  </si>
  <si>
    <t>00:56,20</t>
  </si>
  <si>
    <t>01:02,20</t>
  </si>
  <si>
    <t>01:00,70</t>
  </si>
  <si>
    <t>01:08,20</t>
  </si>
  <si>
    <t>Плавание в классических ластах -
200 м</t>
  </si>
  <si>
    <t>01:38,40</t>
  </si>
  <si>
    <t>01:48,70</t>
  </si>
  <si>
    <t>01:43,10</t>
  </si>
  <si>
    <t>01:54,70</t>
  </si>
  <si>
    <t>01:48,20</t>
  </si>
  <si>
    <t>01:59,80</t>
  </si>
  <si>
    <t>01:56,00</t>
  </si>
  <si>
    <t>02:08,60</t>
  </si>
  <si>
    <t>02:05,20</t>
  </si>
  <si>
    <t>02:17,70</t>
  </si>
  <si>
    <t>02:29,70</t>
  </si>
  <si>
    <t>00:15,90</t>
  </si>
  <si>
    <t>00:18,10</t>
  </si>
  <si>
    <t>00:16,90</t>
  </si>
  <si>
    <t>00:19,0</t>
  </si>
  <si>
    <t>00:17,80</t>
  </si>
  <si>
    <t>00:19,90</t>
  </si>
  <si>
    <t>00:18,70</t>
  </si>
  <si>
    <t>00:20,30</t>
  </si>
  <si>
    <t>00:22,10</t>
  </si>
  <si>
    <t>00:25,00</t>
  </si>
  <si>
    <t>00:59,8</t>
  </si>
  <si>
    <t>01:05,4</t>
  </si>
  <si>
    <t>00:36,00</t>
  </si>
  <si>
    <t>00:40,00</t>
  </si>
  <si>
    <t>00:37,80</t>
  </si>
  <si>
    <t>00:42,00</t>
  </si>
  <si>
    <t>00:39,60</t>
  </si>
  <si>
    <t>00:42,50</t>
  </si>
  <si>
    <t>00:47,20</t>
  </si>
  <si>
    <t>00:46,10</t>
  </si>
  <si>
    <t>00:51,20</t>
  </si>
  <si>
    <t>00:50,00</t>
  </si>
  <si>
    <t>00:55,40</t>
  </si>
  <si>
    <t>02:20,0</t>
  </si>
  <si>
    <t>02:31,2</t>
  </si>
  <si>
    <t>02:42,2</t>
  </si>
  <si>
    <t>01:23,20</t>
  </si>
  <si>
    <t>01:30,80</t>
  </si>
  <si>
    <t>01:27,40</t>
  </si>
  <si>
    <t>01:36,20</t>
  </si>
  <si>
    <t>01:31,70</t>
  </si>
  <si>
    <t>01:41,20</t>
  </si>
  <si>
    <t>01:38,20</t>
  </si>
  <si>
    <t>01:47,70</t>
  </si>
  <si>
    <t>01:47,20</t>
  </si>
  <si>
    <t>01:57,70</t>
  </si>
  <si>
    <t>01:55,70</t>
  </si>
  <si>
    <t>02:06,40</t>
  </si>
  <si>
    <t>05:00,0</t>
  </si>
  <si>
    <t>05:30,0</t>
  </si>
  <si>
    <t>05:55,0</t>
  </si>
  <si>
    <t>03:04,20</t>
  </si>
  <si>
    <t>03:18,20</t>
  </si>
  <si>
    <t>03:14,00</t>
  </si>
  <si>
    <t>03:28,60</t>
  </si>
  <si>
    <t>03:22,20</t>
  </si>
  <si>
    <t>03:38,80</t>
  </si>
  <si>
    <t>03:37,00</t>
  </si>
  <si>
    <t>03:55,40</t>
  </si>
  <si>
    <t>03:55,00</t>
  </si>
  <si>
    <t>04:13,60</t>
  </si>
  <si>
    <t>04:13,00</t>
  </si>
  <si>
    <t>04:33,20</t>
  </si>
  <si>
    <t>06:34,70</t>
  </si>
  <si>
    <t>07:05,20</t>
  </si>
  <si>
    <t>06:52,20</t>
  </si>
  <si>
    <t>07:25,70</t>
  </si>
  <si>
    <t>07:14,70</t>
  </si>
  <si>
    <t>07:48,20</t>
  </si>
  <si>
    <t>07:36,20</t>
  </si>
  <si>
    <t>08:20,70</t>
  </si>
  <si>
    <t>08:25,20</t>
  </si>
  <si>
    <t>09:02,70</t>
  </si>
  <si>
    <t>09:05,40</t>
  </si>
  <si>
    <t>09:44,70</t>
  </si>
  <si>
    <t>Плавание в ластах -                                          1500 м</t>
  </si>
  <si>
    <t>12:41,20</t>
  </si>
  <si>
    <t>13:39,20</t>
  </si>
  <si>
    <t>13:20,70</t>
  </si>
  <si>
    <t>14:18,20</t>
  </si>
  <si>
    <t>13:58,20</t>
  </si>
  <si>
    <t>14:58,70</t>
  </si>
  <si>
    <t>14:52,70</t>
  </si>
  <si>
    <t>16:00,20</t>
  </si>
  <si>
    <t>16:15,20</t>
  </si>
  <si>
    <t>17:24,70</t>
  </si>
  <si>
    <t>17:33,20</t>
  </si>
  <si>
    <t>18:50,20</t>
  </si>
  <si>
    <t>Плавание в ластах - эстафета              4х100 м (только для спортсмена, стартующего первым)</t>
  </si>
  <si>
    <t>Плавание в ластах - эстафета               4х200 м (только для спортсмена, стартующего первым)</t>
  </si>
  <si>
    <t>00:33,10</t>
  </si>
  <si>
    <t>00:36,30</t>
  </si>
  <si>
    <t>00:34,70</t>
  </si>
  <si>
    <t>00:38,10</t>
  </si>
  <si>
    <t>00:36,40</t>
  </si>
  <si>
    <t>00:39,90</t>
  </si>
  <si>
    <t>00:42,80</t>
  </si>
  <si>
    <t>00:42,30</t>
  </si>
  <si>
    <t>00:46,40</t>
  </si>
  <si>
    <t>00:50,40</t>
  </si>
  <si>
    <t xml:space="preserve">Подводное плавание -
400 м </t>
  </si>
  <si>
    <t>02:50,20</t>
  </si>
  <si>
    <t>03:04,60</t>
  </si>
  <si>
    <t>02:59,20</t>
  </si>
  <si>
    <t>03:14,40</t>
  </si>
  <si>
    <t>03:07,90</t>
  </si>
  <si>
    <t>03:23,20</t>
  </si>
  <si>
    <t>03:21,20</t>
  </si>
  <si>
    <t>03:38,20</t>
  </si>
  <si>
    <t>03:56,20</t>
  </si>
  <si>
    <t>03:56,70</t>
  </si>
  <si>
    <t>04:15,20</t>
  </si>
  <si>
    <t>05:40,20</t>
  </si>
  <si>
    <t>06:08,20</t>
  </si>
  <si>
    <t>06:21,20</t>
  </si>
  <si>
    <t>06:55,20</t>
  </si>
  <si>
    <t>06:54,20</t>
  </si>
  <si>
    <t>07:35,20</t>
  </si>
  <si>
    <t>07:59,20</t>
  </si>
  <si>
    <t>08:50,20</t>
  </si>
  <si>
    <t>09:30,20</t>
  </si>
  <si>
    <t>10:26,20</t>
  </si>
  <si>
    <t>06:18,20</t>
  </si>
  <si>
    <t>07:06,20</t>
  </si>
  <si>
    <t>07:00,20</t>
  </si>
  <si>
    <t>07:42,20</t>
  </si>
  <si>
    <t>08:52,20</t>
  </si>
  <si>
    <t>09:45,20</t>
  </si>
  <si>
    <t>10:20,20</t>
  </si>
  <si>
    <t>11:28,20</t>
  </si>
  <si>
    <t>06:56,20</t>
  </si>
  <si>
    <t>06:50,20</t>
  </si>
  <si>
    <t>07:30,20</t>
  </si>
  <si>
    <t>07:32,20</t>
  </si>
  <si>
    <t>08:18,20</t>
  </si>
  <si>
    <t>08:43,20</t>
  </si>
  <si>
    <t>09:37,20</t>
  </si>
  <si>
    <t>10:09,20</t>
  </si>
  <si>
    <t>11:18,20</t>
  </si>
  <si>
    <t>2.3.   КМС присваивается за выполнение нормы на спортивных соревнованиях не ниже статуса официальных спортивных соревнований субъекта Российской Федерации.</t>
  </si>
  <si>
    <t>2.4.   I спортивный разряд присваивается за выполнение нормы на спортивных соревнованиях, имеющих статус не ниже статуса официальных спортивных соревнований субъекта Российской Федерации.</t>
  </si>
  <si>
    <t>I - первый спортивный разряд;</t>
  </si>
  <si>
    <t xml:space="preserve">II - второй спортивный разряд;  </t>
  </si>
  <si>
    <t>III - третий спортивный разряд;</t>
  </si>
  <si>
    <t>ЕКП - Единый календарный план межрегиональных, всероссийских и международных физкультурных мероприятий и спортивных мероприятий;</t>
  </si>
  <si>
    <t>М - мужской пол;</t>
  </si>
  <si>
    <t>Ж - женский пол;</t>
  </si>
  <si>
    <t>мин - минута.</t>
  </si>
  <si>
    <t>Автохронометраж</t>
  </si>
  <si>
    <t>Ручной хронометраж</t>
  </si>
  <si>
    <t>Спортивный разряд, звание</t>
  </si>
  <si>
    <t>Возраст-ная группа</t>
  </si>
  <si>
    <t>К соревнованиям допущено</t>
  </si>
  <si>
    <t>спортсменов Врач</t>
  </si>
  <si>
    <t>технических результатов</t>
  </si>
  <si>
    <t>П Р О Т О К О Л</t>
  </si>
  <si>
    <t>"КСШ" г. Ачинск</t>
  </si>
  <si>
    <t>"Витязь"</t>
  </si>
  <si>
    <t xml:space="preserve">"Спутник"-"Авангард" </t>
  </si>
  <si>
    <t>ПК "Сибирь"</t>
  </si>
  <si>
    <t>СШОР-ДВС СибГУ</t>
  </si>
  <si>
    <t>Лосев Матвей</t>
  </si>
  <si>
    <t>Лазовский Семен</t>
  </si>
  <si>
    <t>Селезнева Анна</t>
  </si>
  <si>
    <t>Магомедалиева Эльмира</t>
  </si>
  <si>
    <t>Попов Павел Александрович</t>
  </si>
  <si>
    <t>Трофимчик Никита</t>
  </si>
  <si>
    <t xml:space="preserve">Панкратьев Вячеслав </t>
  </si>
  <si>
    <t>Мураев Александр</t>
  </si>
  <si>
    <t>Жаров Лев</t>
  </si>
  <si>
    <t xml:space="preserve">Шугалей Полина </t>
  </si>
  <si>
    <t>Торощина Юля</t>
  </si>
  <si>
    <t>Зырянова Алена</t>
  </si>
  <si>
    <t xml:space="preserve">Бушкова Мария </t>
  </si>
  <si>
    <t>Артемьева Анастасия</t>
  </si>
  <si>
    <t xml:space="preserve">Цыпенко Мария </t>
  </si>
  <si>
    <t>Солуянова Марина</t>
  </si>
  <si>
    <t>Сердобинцева Ангелина</t>
  </si>
  <si>
    <t>Бабурина Света</t>
  </si>
  <si>
    <t>Сухарев Максим</t>
  </si>
  <si>
    <t>Савосин Родион</t>
  </si>
  <si>
    <t>Королёв Арсений</t>
  </si>
  <si>
    <t>Иванов Олег</t>
  </si>
  <si>
    <t>Стародубцева Арина</t>
  </si>
  <si>
    <t>Максакова Ксения</t>
  </si>
  <si>
    <t>Карпова Екатерина</t>
  </si>
  <si>
    <t>Веккессер Полина</t>
  </si>
  <si>
    <t>Черкасов Александр</t>
  </si>
  <si>
    <t>Федоров Никита</t>
  </si>
  <si>
    <t>Кривошеев Артем</t>
  </si>
  <si>
    <t>Карпов Владислав</t>
  </si>
  <si>
    <t>Замяткин Никита</t>
  </si>
  <si>
    <t>Смирнова Арина</t>
  </si>
  <si>
    <t>Маркова Арина</t>
  </si>
  <si>
    <t>Малько Ксения</t>
  </si>
  <si>
    <t>Корявина Анастасия</t>
  </si>
  <si>
    <t>Красноярск</t>
  </si>
  <si>
    <t>Врач</t>
  </si>
  <si>
    <t>соответствует рангу соревнований</t>
  </si>
  <si>
    <t>2005-2006 гг рождения</t>
  </si>
  <si>
    <t>Плавание в ластах - 100 м (1460091811Я),  девушки, 2005-2006 гг. рождения</t>
  </si>
  <si>
    <t>Плавание в ластах - 50 м (1460081811Я),  юноши 2005-2006 гг. рождения</t>
  </si>
  <si>
    <t>Плавание в ластах - 100 м (1460091811Я),  юноши 2005-2006 гг. рождения</t>
  </si>
  <si>
    <t>Плавание в классических ластах- 50 м (1460241811Я),  девушки 2005-2006 гг. рождения</t>
  </si>
  <si>
    <t>Плавание в классических ластах- 100 м (1460251811Я),  девушки 2005-2006 гг. рождения</t>
  </si>
  <si>
    <t>Плавание в классических ластах- 50 м (1460241811Я),  юноши 2005-2006 гг. рождения</t>
  </si>
  <si>
    <t>Плавание в классических ластах- 100 м (1460251811Я),  юноши 2005-2006 гг. рождения</t>
  </si>
  <si>
    <t>Плавание в ластах - 200 м (1460101811Я),  девушки 2005-2006 гг. рождения</t>
  </si>
  <si>
    <t>Плавание в ластах - 800 м (1460121811Я),  девушки 2005-2006 гг. рождения</t>
  </si>
  <si>
    <t>Плавание в ластах - 200 м (1460101811Я),  юноши 2005-2006 гг. рождения</t>
  </si>
  <si>
    <t>Плавание в ластах - 800 м (1460121811Я),  юноши 2005-2006 гг. рождения</t>
  </si>
  <si>
    <t>Плавание в классических ластах- 200 м (1460261811Я),  девушки 2005-2006 гг. рождения</t>
  </si>
  <si>
    <t>Плавание в ластах - 50 м (1460081811Я),  девушки 2005-2006 гг. рождения</t>
  </si>
  <si>
    <t>Плавание в классических ластах- 200 м (1460261811Я),  юноши 2005-2006 гг. рождения</t>
  </si>
  <si>
    <t>Подводное плавание - 100 м (1460141811Я),  девушки 2005-2006 гг. рождения</t>
  </si>
  <si>
    <t>Плавание в ластах - 400 м (1460111811Я),  девушки 2005-2006 гг. рождения</t>
  </si>
  <si>
    <t>Подводное плавание - 100 м (1460141811Я),  юноши 2005-2006 гг. рождения</t>
  </si>
  <si>
    <t>Плавание в ластах - 400 м (1460111811Я),  юноши 2005-2006 гг. рождения</t>
  </si>
  <si>
    <t>Плавание в ластах - эстафета 4х200 м (1460191811Я), девушки 2005-2006 гг. рождения</t>
  </si>
  <si>
    <t>Плавание в ластах - эстафета 4х200 м (1460191811Я), юноши 2005-2006 гг. рождения</t>
  </si>
  <si>
    <t>Плавание в ластах - эстафета 4х100 м (1460181811Я), девушки 2005-2006 гг. рождения</t>
  </si>
  <si>
    <t>Плавание в ластах - эстафета 4х100 м (1460181811Я), юноши 2005-2006 гг. рождения</t>
  </si>
  <si>
    <t>городов Красноярского края</t>
  </si>
  <si>
    <t>Заместитель директора по работе со сборными командами и проведению мероприятий КГАУ "Центр спортивно подготовки"</t>
  </si>
  <si>
    <t>В.И Мусиенко</t>
  </si>
  <si>
    <r>
      <t>Главный секретарь</t>
    </r>
    <r>
      <rPr>
        <i/>
        <sz val="12"/>
        <color theme="1"/>
        <rFont val="Times New Roman"/>
        <family val="1"/>
        <charset val="204"/>
      </rPr>
      <t xml:space="preserve"> </t>
    </r>
  </si>
  <si>
    <t xml:space="preserve">спортсменов. </t>
  </si>
  <si>
    <t>проводимых в</t>
  </si>
  <si>
    <t>4х50м смеш</t>
  </si>
  <si>
    <t>4х100м к/с</t>
  </si>
  <si>
    <t xml:space="preserve">2. Ввести возраст  от и до количества лет (не годов рождения!!!) для каждой возрастной  группы (от 1 до 4-х групп) .  Если старшая возрастная группа содержит  ограничение типа ГОД РОЖДЕНИЯ И СТАРШЕ - ячейка N3 должна быть пустой, если содержит -  ГОД РОЖДЕНИЯ И МЛАДШЕ - пустой должна быть  ячейка столбца L  младшей возрастной группы. Диапазоны не должны перекрываться или иметь пропущенные года. В ячейках E6 и G6 будет отображаться рассчитаный возраст участников. Ячейки содержат формулы - ничего не изменять. У участников, возраст которых не попадает в этот диапазон, года рождения будут высвечиваться на красном фоне. </t>
  </si>
  <si>
    <t>лет</t>
  </si>
  <si>
    <t>02-06 декабря 2018 г.</t>
  </si>
  <si>
    <r>
      <t>Апноэ - динамическое в классических ластах (</t>
    </r>
    <r>
      <rPr>
        <b/>
        <u/>
        <sz val="10"/>
        <color theme="1"/>
        <rFont val="Times New Roman"/>
        <family val="1"/>
        <charset val="204"/>
      </rPr>
      <t>1460161811Л), мужчины</t>
    </r>
  </si>
  <si>
    <r>
      <t>Апноэ - динамическое в классических ластах (</t>
    </r>
    <r>
      <rPr>
        <b/>
        <u/>
        <sz val="10"/>
        <color theme="1"/>
        <rFont val="Times New Roman"/>
        <family val="1"/>
        <charset val="204"/>
      </rPr>
      <t>1460161811Л), женщины</t>
    </r>
  </si>
  <si>
    <r>
      <t>Апноэ - 16 раз х 50м (</t>
    </r>
    <r>
      <rPr>
        <b/>
        <u/>
        <sz val="10"/>
        <color theme="1"/>
        <rFont val="Times New Roman"/>
        <family val="1"/>
        <charset val="204"/>
      </rPr>
      <t>1460371811Л), женщины</t>
    </r>
  </si>
  <si>
    <t>Чемпионат, Кубок мира</t>
  </si>
  <si>
    <t>Чемпионат, Кубок Европы</t>
  </si>
  <si>
    <r>
      <t>Апноэ - динамическое в классических ластах (</t>
    </r>
    <r>
      <rPr>
        <b/>
        <u/>
        <sz val="10"/>
        <color theme="1"/>
        <rFont val="Times New Roman"/>
        <family val="1"/>
        <charset val="204"/>
      </rPr>
      <t>1460161811Л), женщины, мужчины</t>
    </r>
  </si>
  <si>
    <r>
      <t>Апноэ - 16 раз х 50м (</t>
    </r>
    <r>
      <rPr>
        <b/>
        <u/>
        <sz val="10"/>
        <color theme="1"/>
        <rFont val="Times New Roman"/>
        <family val="1"/>
        <charset val="204"/>
      </rPr>
      <t>1460371811Л), женщины, мужчины</t>
    </r>
  </si>
  <si>
    <t>Марафонский заплыв в ластах 6 км (1460201811Я), женщины, мужчины</t>
  </si>
  <si>
    <r>
      <t>Апноэ - квадрат (</t>
    </r>
    <r>
      <rPr>
        <b/>
        <u/>
        <sz val="10"/>
        <color theme="1"/>
        <rFont val="Times New Roman"/>
        <family val="1"/>
        <charset val="204"/>
      </rPr>
      <t>1460331811Л), женщины, мужчины</t>
    </r>
  </si>
  <si>
    <r>
      <t>Акватлон (</t>
    </r>
    <r>
      <rPr>
        <b/>
        <u/>
        <sz val="10"/>
        <color theme="1"/>
        <rFont val="Times New Roman"/>
        <family val="1"/>
        <charset val="204"/>
      </rPr>
      <t>1460281811Л), женщины, мужчины</t>
    </r>
  </si>
  <si>
    <r>
      <t>Апноэ - статическое (</t>
    </r>
    <r>
      <rPr>
        <b/>
        <u/>
        <sz val="10"/>
        <color theme="1"/>
        <rFont val="Times New Roman"/>
        <family val="1"/>
        <charset val="204"/>
      </rPr>
      <t>1460341811Л), женщины, мужчины</t>
    </r>
  </si>
  <si>
    <r>
      <t>Дайвинг ночной (</t>
    </r>
    <r>
      <rPr>
        <b/>
        <u/>
        <sz val="10"/>
        <color theme="1"/>
        <rFont val="Times New Roman"/>
        <family val="1"/>
        <charset val="204"/>
      </rPr>
      <t>1460351811Л), женщины, мужчины</t>
    </r>
  </si>
  <si>
    <t>Ориентирование</t>
  </si>
  <si>
    <t>Подводная охота</t>
  </si>
  <si>
    <t>Первентво мира марафон</t>
  </si>
  <si>
    <t>Первентво Европы марафон</t>
  </si>
  <si>
    <t>Первенство фед-го округа,гг. Москва, С-Петербург</t>
  </si>
  <si>
    <t>Официальные сор-ния субъекта (14-17 лет)</t>
  </si>
  <si>
    <t>Официальные сор-ния субъекта 18 и ст.</t>
  </si>
  <si>
    <t>Первенство Муниципального образования</t>
  </si>
  <si>
    <r>
      <t xml:space="preserve">Первенство Европы </t>
    </r>
    <r>
      <rPr>
        <b/>
        <sz val="10"/>
        <color rgb="FF0070C0"/>
        <rFont val="Times New Roman"/>
        <family val="1"/>
        <charset val="204"/>
      </rPr>
      <t>марафон</t>
    </r>
  </si>
  <si>
    <r>
      <t xml:space="preserve">Первентво мира </t>
    </r>
    <r>
      <rPr>
        <b/>
        <sz val="10"/>
        <color rgb="FF0070C0"/>
        <rFont val="Times New Roman"/>
        <family val="1"/>
        <charset val="204"/>
      </rPr>
      <t>марафон</t>
    </r>
  </si>
  <si>
    <r>
      <t xml:space="preserve">Др. юниорские межд-ные </t>
    </r>
    <r>
      <rPr>
        <b/>
        <sz val="10"/>
        <color rgb="FF0070C0"/>
        <rFont val="Times New Roman"/>
        <family val="1"/>
        <charset val="204"/>
      </rPr>
      <t>марафон</t>
    </r>
  </si>
  <si>
    <r>
      <t xml:space="preserve">«дайвинг» с 13 лет; «плавание» с </t>
    </r>
    <r>
      <rPr>
        <sz val="19"/>
        <rFont val="Times New Roman"/>
        <family val="1"/>
        <charset val="204"/>
      </rPr>
      <t xml:space="preserve">9 </t>
    </r>
    <r>
      <rPr>
        <sz val="19"/>
        <rFont val="Times New Roman"/>
        <family val="1"/>
      </rPr>
      <t>лет (за исключением «подводное плавание - 100 м»); «подводное плавание -   100 м» с 12 лет</t>
    </r>
  </si>
  <si>
    <r>
      <t>Ориентиро-
вание  -</t>
    </r>
    <r>
      <rPr>
        <sz val="14"/>
        <rFont val="Times New Roman"/>
        <family val="1"/>
      </rPr>
      <t xml:space="preserve"> упражнение "зоны"</t>
    </r>
  </si>
  <si>
    <r>
      <t xml:space="preserve">Ориентиро-
вание  - </t>
    </r>
    <r>
      <rPr>
        <sz val="14"/>
        <rFont val="Times New Roman"/>
        <family val="1"/>
      </rPr>
      <t>упражнение "ориентиры"</t>
    </r>
  </si>
  <si>
    <r>
      <t xml:space="preserve">Ориентиро-
вание  </t>
    </r>
    <r>
      <rPr>
        <sz val="14"/>
        <rFont val="Times New Roman"/>
        <family val="1"/>
      </rPr>
      <t>- упражнение "звезда"</t>
    </r>
  </si>
  <si>
    <t>Марафонский заплыв</t>
  </si>
  <si>
    <t>УТВЕРЖДАЮ</t>
  </si>
  <si>
    <t>Заместитель директора</t>
  </si>
  <si>
    <t>по работе со сборными командами</t>
  </si>
  <si>
    <t>и проведению мероприятий</t>
  </si>
  <si>
    <t>КГАУ "ЦСП"</t>
  </si>
  <si>
    <t>__________________ В.И. Мусиенко</t>
  </si>
  <si>
    <t>Отчет главного судьи</t>
  </si>
  <si>
    <t>(наименование согласно положению/регламенту о соревновании)</t>
  </si>
  <si>
    <t>(город/район края, поселок/село, наименование спортивного сооружения)</t>
  </si>
  <si>
    <t>(число, месяц, количество соревновательных/игровых дней)</t>
  </si>
  <si>
    <t>I.</t>
  </si>
  <si>
    <t>УЧАСТНИКИ:</t>
  </si>
  <si>
    <t>региона (гг. Красноярск, Ачинск, Зеленогорск)</t>
  </si>
  <si>
    <t xml:space="preserve">команд, </t>
  </si>
  <si>
    <t>участник(ов)</t>
  </si>
  <si>
    <t>-</t>
  </si>
  <si>
    <t>Участники</t>
  </si>
  <si>
    <t>в том числе имеющие спортивние звания и разряды</t>
  </si>
  <si>
    <t>Массовые разряды</t>
  </si>
  <si>
    <t>ИТОГО:</t>
  </si>
  <si>
    <t>Количество зрителей, посетивших спортивное соревнование:</t>
  </si>
  <si>
    <t>II.</t>
  </si>
  <si>
    <t>СПОРТИВНАЯ БАЗА:</t>
  </si>
  <si>
    <t>Место проведения соревнований соответствовали правилам ТБ и СанПиНам. Акт готовности спортивного объекта имеется.</t>
  </si>
  <si>
    <t>III.</t>
  </si>
  <si>
    <t>РЕЗУЛЬТАТЫ СОРЕВНОВАНИЙ:</t>
  </si>
  <si>
    <t>Командные</t>
  </si>
  <si>
    <t>Личные</t>
  </si>
  <si>
    <t>Протоколы прилагаются</t>
  </si>
  <si>
    <t>IV.</t>
  </si>
  <si>
    <t>ЗАКЛЮЧЕНИЕ ВРАЧА:</t>
  </si>
  <si>
    <t>За время проведения соревнований травм и жалоб на здоровье участников не было</t>
  </si>
  <si>
    <t>(указать ФИО спортсменов, получивших травму, характер травмы)</t>
  </si>
  <si>
    <t>V.</t>
  </si>
  <si>
    <t>СПИСОК СУДЕЙСКОЙ КОЛЛЕГИИ</t>
  </si>
  <si>
    <t>Ф.И.О. 
(полностью)</t>
  </si>
  <si>
    <t>Судейская категория</t>
  </si>
  <si>
    <t>Судейская должность</t>
  </si>
  <si>
    <t>Оценка</t>
  </si>
  <si>
    <t>отлично</t>
  </si>
  <si>
    <t>Ответственный за проведение</t>
  </si>
  <si>
    <t>Букина Галина</t>
  </si>
  <si>
    <t>Плавание в классических ластах- 400 м (1460411811Я),  женщины</t>
  </si>
  <si>
    <t>Плавание в классических ластах- 400 м (1460411811Я),  мужчины</t>
  </si>
  <si>
    <t>4х100м к/л смеш</t>
  </si>
  <si>
    <t>сор 1</t>
  </si>
  <si>
    <t>сор 2</t>
  </si>
  <si>
    <t>сор 3</t>
  </si>
  <si>
    <t>сор 4</t>
  </si>
  <si>
    <t>Сведения о соревнованиях 1:</t>
  </si>
  <si>
    <t>Сведения о соревнованиях 2:</t>
  </si>
  <si>
    <t>Сведения о соревнованиях 3:</t>
  </si>
  <si>
    <t>Сведения о соревнованиях 4:</t>
  </si>
  <si>
    <t>л</t>
  </si>
  <si>
    <t>Сор 1</t>
  </si>
  <si>
    <t>Сор 2</t>
  </si>
  <si>
    <t>Сор 3</t>
  </si>
  <si>
    <t>Сор 4</t>
  </si>
  <si>
    <t>Старший судья на повороте</t>
  </si>
  <si>
    <t>ССВК</t>
  </si>
  <si>
    <t>СС1К</t>
  </si>
  <si>
    <t>«апноэ» с 18 лет; «дайвинг», «ныряние» с 14 лет; «плавание» с 9 лет (за исключением  «плавание в ластах - 1500 м», «подводное плавание»); «плавание в ластах - 1500 м», «подводное плавание» с  12 лет;  «ориентирование» с 15 лет;</t>
  </si>
  <si>
    <t>«апноэ» с 18 лет; «дайвинг» с 13 лет; «ныряние» с 14 лет; «плавание» с 9 лет (за исключением «плавание в ластах - 1500 м», «подводное плавание»); «плавание в ластах - 1500 м», «подводное плавание» - с 12 лет;  «ориентирование» с 15 лет;</t>
  </si>
  <si>
    <t>мин, с</t>
  </si>
  <si>
    <t>02:25,70</t>
  </si>
  <si>
    <t>02:41,20</t>
  </si>
  <si>
    <t>02:40,20</t>
  </si>
  <si>
    <t>02:55,20</t>
  </si>
  <si>
    <t>02:54,20</t>
  </si>
  <si>
    <t>03:10,20</t>
  </si>
  <si>
    <t>05:28,20</t>
  </si>
  <si>
    <t>05:55,20</t>
  </si>
  <si>
    <t>05:52,70</t>
  </si>
  <si>
    <t>06:32,20</t>
  </si>
  <si>
    <t>06:28,20</t>
  </si>
  <si>
    <t>00:33,20</t>
  </si>
  <si>
    <t>00:38,70</t>
  </si>
  <si>
    <t>00:41,20</t>
  </si>
  <si>
    <t>00:39,20</t>
  </si>
  <si>
    <t>00:30,00</t>
  </si>
  <si>
    <t>00:33,70</t>
  </si>
  <si>
    <t>00:32,60</t>
  </si>
  <si>
    <t>00:36,90</t>
  </si>
  <si>
    <t>00:35,70</t>
  </si>
  <si>
    <t>01:06,20</t>
  </si>
  <si>
    <t>01:13,70</t>
  </si>
  <si>
    <t>01:12,20</t>
  </si>
  <si>
    <t>01:19,80</t>
  </si>
  <si>
    <t>01:18,70</t>
  </si>
  <si>
    <t>01:26,20</t>
  </si>
  <si>
    <t>02:28,70</t>
  </si>
  <si>
    <t>02:44,20</t>
  </si>
  <si>
    <t>02:42,20</t>
  </si>
  <si>
    <t>02:58,70</t>
  </si>
  <si>
    <t>03:12,20</t>
  </si>
  <si>
    <t>Плавание в классических ластах -
400 м</t>
  </si>
  <si>
    <t>03:57,0</t>
  </si>
  <si>
    <t>04:15,0</t>
  </si>
  <si>
    <t>04:10,0</t>
  </si>
  <si>
    <t>04:30,0</t>
  </si>
  <si>
    <t>04:28,0</t>
  </si>
  <si>
    <t>04:48,0</t>
  </si>
  <si>
    <t>5:08,0</t>
  </si>
  <si>
    <t>5:12,5</t>
  </si>
  <si>
    <t>5:34,0</t>
  </si>
  <si>
    <t>5:38,5</t>
  </si>
  <si>
    <t>6:01,0</t>
  </si>
  <si>
    <t>06:07,0</t>
  </si>
  <si>
    <t>06:30,0</t>
  </si>
  <si>
    <t>03:38,40</t>
  </si>
  <si>
    <t>03:55,30</t>
  </si>
  <si>
    <t>03:47,80</t>
  </si>
  <si>
    <t>04:05,50</t>
  </si>
  <si>
    <t>03:57,20</t>
  </si>
  <si>
    <t>04:30,20</t>
  </si>
  <si>
    <t>04:28,20</t>
  </si>
  <si>
    <t>04:48,20</t>
  </si>
  <si>
    <t>5:08,20</t>
  </si>
  <si>
    <t>5:12,70</t>
  </si>
  <si>
    <t>5:34,20</t>
  </si>
  <si>
    <t>5:38,70</t>
  </si>
  <si>
    <t>6:01,20</t>
  </si>
  <si>
    <t>06:07,20</t>
  </si>
  <si>
    <t>06:30,20</t>
  </si>
  <si>
    <t>Плавание в классических ластах - эстафета               4х100 м - смешанная (только для спортсмена, стартующего первым)</t>
  </si>
  <si>
    <t>00:24,20</t>
  </si>
  <si>
    <t>00:27,60</t>
  </si>
  <si>
    <t>00:26,40</t>
  </si>
  <si>
    <t>00:30,20</t>
  </si>
  <si>
    <t>00:28,60</t>
  </si>
  <si>
    <t>00:54,80</t>
  </si>
  <si>
    <t>00:60,00</t>
  </si>
  <si>
    <t>00:59,80</t>
  </si>
  <si>
    <t>01:05,60</t>
  </si>
  <si>
    <t>01:04,80</t>
  </si>
  <si>
    <t>01:10,60</t>
  </si>
  <si>
    <t>02:20,20</t>
  </si>
  <si>
    <t>02:19,50</t>
  </si>
  <si>
    <t>02:31,40</t>
  </si>
  <si>
    <t>02:31,20</t>
  </si>
  <si>
    <t>02:42,40</t>
  </si>
  <si>
    <t>04:41,90</t>
  </si>
  <si>
    <t>05:07,80</t>
  </si>
  <si>
    <t>05:30,20</t>
  </si>
  <si>
    <t>05:33,70</t>
  </si>
  <si>
    <t>09:55,20</t>
  </si>
  <si>
    <t>10:38,70</t>
  </si>
  <si>
    <t>10:54,20</t>
  </si>
  <si>
    <t>11:42,20</t>
  </si>
  <si>
    <t>11:50,70</t>
  </si>
  <si>
    <t>12:36,70</t>
  </si>
  <si>
    <t>Плавание в ластах - эстафета               4х50 м - смешанная (только для спортсмена, стартующего первым)</t>
  </si>
  <si>
    <t xml:space="preserve">Подводное плавание -
100 м </t>
  </si>
  <si>
    <t>00:55,20</t>
  </si>
  <si>
    <t>00:55,00</t>
  </si>
  <si>
    <t>01:00,20</t>
  </si>
  <si>
    <t>00:59,60</t>
  </si>
  <si>
    <t>01:05,40</t>
  </si>
  <si>
    <t xml:space="preserve">1. Условия выполнения норм для спортивных дисциплин, содержащих в своих наименованиях слово «апноэ»:                                                                                                                                  </t>
  </si>
  <si>
    <t xml:space="preserve">1.1. МСМК присваивается за выполнение нормы: на чемпионате мира, кубке мира (финал) и занятии при этом 1-6 места в соответствующем виде программы; чемпионате Европы, кубке Европы (финал) и занятии при этом 1-4 места в соответствующем виде программы; других международных спортивных соревнованиях, включенных в ЕКП, и занятии при этом 1 места в соответствующем виде программы.                                                                                                                    </t>
  </si>
  <si>
    <t xml:space="preserve">1.2. МС присваивается за выполнение нормы: на чемпионате России и занятии при этом 1-4 места в соответствующем виде программы; на Кубке России и занятии при этом 1-3 места в соответствующем виде программы; других всероссийских спортивных соревнованиях, включенных в ЕКП и занятии при этом 1-2 места в соответствующем виде программы.                    </t>
  </si>
  <si>
    <t xml:space="preserve">1.3. КМС присваивается за выполнение нормы: на чемпионате России и занятии при этом не ниже 5-8 места в соответствующем виде программы; на Кубке России и занятии при этом не ниже 4-6 места в соответствующем виде программы; других всероссийских спортивных соревнованиях, включенных в ЕКП и занятии при этом не ниже 3-4 места в соответствующем виде программы.     </t>
  </si>
  <si>
    <t>1.4. I спортивный разряд присваивается за выполнение нормы на спортивных соревнованиях, имеющих статус не ниже статуса официальных спортивных соревнований субъекта Российской Федерации.</t>
  </si>
  <si>
    <t>1.5. II, III спортивные разряды присваиваются за выполнение нормы на спортивных соревнованиях любого статуса.</t>
  </si>
  <si>
    <t>2. Условия выполнения норм для спортивных дисциплин, содержащих в своих наименованиях слова «дайвинг», «ныряние», «плавание»:</t>
  </si>
  <si>
    <t xml:space="preserve">2.1. МСМК присваивается за выполнение нормы на международных спортивных соревнованиях, включенных в ЕКП.   </t>
  </si>
  <si>
    <t>2.2. МС присваивается за выполнение нормы на спортивных соревнованиях, имеющих статус не ниже всероссийских спортивных соревнований, включенных в ЕКП.</t>
  </si>
  <si>
    <t>2.5. II, III спортивные разряды и юношеские спортивные разряды присваиваются за выполнение нормы на спортивных соревнованиях любого статуса.</t>
  </si>
  <si>
    <t xml:space="preserve">3. Условия выполнения норм для спортивных дисциплин, содержащих в своих наименованиях слово «ориентирование»:                                                                                                                                  </t>
  </si>
  <si>
    <t xml:space="preserve">3.1. МС присваивается за выполнение нормы: на международных спортивных соревнованиях, включенных в ЕКП; на чемпионате России и занятии при этом 1-4 места в соответствующем виде программы; на Кубке России и занятии при этом 1-3 места в соответствующем виде программы; на первенстве России и занятии при этом 1-2 места в соответствующем виде программы; других всероссийских спортивных соревнованиях, включенных в ЕКП, и занятии при этом 1-2 места в соответствующем виде программы.                    </t>
  </si>
  <si>
    <t xml:space="preserve">3.2. КМС присваивается за выполнение нормы: на международных спортивных соревнованиях, включенных в ЕКП; на чемпионате России и занятии при этом не ниже 5-8 места в соответствующем виде программы; на Кубке России и занятии при этом не ниже 4-6 места в соответствующем виде программы; на первенстве России и занятии при этом не ниже 3-4 места в соответствующем виде программы; других всероссийских спортивных соревнованиях, включенных в ЕКП, и занятии при этом не ниже 3-4 места в соответствующем виде программы.     </t>
  </si>
  <si>
    <t>3.3. I спортивный разряд присваивается за выполнение нормы на спортивных соревнованиях, имеющих статус не ниже статуса официальных спортивных соревнований субъекта Российской Федерации.</t>
  </si>
  <si>
    <t>3.4. II, III спортивные разряды присваиваются за выполнение нормы на спортивных соревнованиях любого статуса.</t>
  </si>
  <si>
    <t>4. Первенства России, всероссийские спортивные соревнования, включенные в ЕКП, среди лиц с ограничением верхней границы возраста, первенства федерального округа, двух и более федеральных округов, первенства г. Москвы, г. Санкт-Петербурга, проводятся: по спортивным дисциплинам, содержащим в своих наименованиях слова «дайвинг», «ныряние» в возрастной группе: юниоры-юниорки (14-17 лет);  по                                    спортивным дисциплинам, содержащим в своих наименованиях слово «плавание» в возрастных группах: юниоры, юниорки (14-17 лет), юноши, девушки (12-13 лет); по спортивным дисциплинам, содержащим в своих наименованиях слово «ориентирование» в возрастной группе: юниоры, юниорки (15-21 год).</t>
  </si>
  <si>
    <t>5. Первенства субъекта Российской Федерации, другие официальные спортивные соревнования субъекта Российской Федерации среди лиц с ограничением верхней границы возраста, первенства муниципального образования, другие официальные спортивные соревнования                               муниципального образования среди лиц с ограничением верхней границы возраста проводятся: по спортивным дисциплинам, содержащим в своих наименованиях слова «дайвинг», «ныряние» в возрастной группе: юниоры-юниорки (14-17 лет); по спортивным дисциплинам, содержащим                                 в своих наименованиях слово «плавание» (за исключением «плавание в ластах - 1500 м», «подводное плавание -100 м», «подводное плавание - 400 м») в возрастных группах: юниоры, юниорки (14-17 лет), юноши, девушки (12-13 лет), мальчики, девочки (9-11 лет); по спортивным дисциплинам «плавание в ластах - 1500 м», «подводное плавание - 100 м», «подводное плавание -400 м» в возрастной группе: юниоры, юниорки (14-17 лет), юноши, девушки (12-13 лет); по спортивным дисциплинам, содержащим в своих наименованиях слово «ориентирование» в возрастной группе: юниоры, юниорки (15-21 год).</t>
  </si>
  <si>
    <t>6. Первенство мира среди студентов, первенство Европы среди студентов, другие международные спортивные соревнования среди студентов, всероссийские спортивные соревнования среди студентов, включенные в ЕКП, проводятся в возрастной группе юниоры, юниорки (17-25 лет).</t>
  </si>
  <si>
    <t>7. Для участия в спортивных соревнованиях спортсмен должен достичь установленного возраста в календарный год проведения спортивных соревнований (за исключением спортивных дисциплин в наименованиях которых содержится слово «апноэ»).</t>
  </si>
  <si>
    <t>8. В спортивных дисциплинах в наименованиях которых содержится слово «апноэ» спортсмен должен достичь установленного возраста до дня начала спортивного соревнования.</t>
  </si>
  <si>
    <t>Подводное плавание - 200 м (),  женщины</t>
  </si>
  <si>
    <t>Подводное плавание - 200 м (),  мужчины</t>
  </si>
  <si>
    <t>Апноэ - динамическое           в ластах</t>
  </si>
  <si>
    <t>Апноэ -                    скоростное 
100 м</t>
  </si>
  <si>
    <t>00:32,80</t>
  </si>
  <si>
    <t>00:37,20</t>
  </si>
  <si>
    <t>00:35,00</t>
  </si>
  <si>
    <t>00:39,50</t>
  </si>
  <si>
    <t>01:16,40</t>
  </si>
  <si>
    <t>01:28,80</t>
  </si>
  <si>
    <t>01:30,50</t>
  </si>
  <si>
    <t>01:43,00</t>
  </si>
  <si>
    <t>03:16,00</t>
  </si>
  <si>
    <t>03:37,70</t>
  </si>
  <si>
    <t>03:34,60</t>
  </si>
  <si>
    <t>03:58,00</t>
  </si>
  <si>
    <t>03:51,50</t>
  </si>
  <si>
    <t>04:20,20</t>
  </si>
  <si>
    <t>Плавание            в классических ластах - 50 м</t>
  </si>
  <si>
    <t>00:19,40</t>
  </si>
  <si>
    <t>00:22,30</t>
  </si>
  <si>
    <t>00:20,50</t>
  </si>
  <si>
    <t>00:23,70</t>
  </si>
  <si>
    <t>00:21,50</t>
  </si>
  <si>
    <t>00:24,80</t>
  </si>
  <si>
    <t>00:23,20</t>
  </si>
  <si>
    <t>00:26,60</t>
  </si>
  <si>
    <t>00:26,70</t>
  </si>
  <si>
    <t>00:30,70</t>
  </si>
  <si>
    <t>Плавание            в классических ластах -
100 м</t>
  </si>
  <si>
    <t>00:43,30</t>
  </si>
  <si>
    <t>00:48,10</t>
  </si>
  <si>
    <t>00:45,10</t>
  </si>
  <si>
    <t>00:51,00</t>
  </si>
  <si>
    <t>00:47,50</t>
  </si>
  <si>
    <t>00:53,50</t>
  </si>
  <si>
    <t>00:57,50</t>
  </si>
  <si>
    <t>00:56,10</t>
  </si>
  <si>
    <t>01:02,10</t>
  </si>
  <si>
    <t>01:00,60</t>
  </si>
  <si>
    <t>01:08,00</t>
  </si>
  <si>
    <t>Плавание           в классических ластах -
200 м</t>
  </si>
  <si>
    <t>01:36,50</t>
  </si>
  <si>
    <t>01:47,50</t>
  </si>
  <si>
    <t>01:41,40</t>
  </si>
  <si>
    <t>01:52,60</t>
  </si>
  <si>
    <t>01:46,00</t>
  </si>
  <si>
    <t>01:57,80</t>
  </si>
  <si>
    <t>01:54,80</t>
  </si>
  <si>
    <t>02:07,50</t>
  </si>
  <si>
    <t>02:04,00</t>
  </si>
  <si>
    <t>02:16,50</t>
  </si>
  <si>
    <t>02:14,80</t>
  </si>
  <si>
    <t>02:28,20</t>
  </si>
  <si>
    <t>Плавание            в классических ластах -
400 м</t>
  </si>
  <si>
    <t>03:55,0</t>
  </si>
  <si>
    <t>04:14,0</t>
  </si>
  <si>
    <t>03:32,50</t>
  </si>
  <si>
    <t>03:49,00</t>
  </si>
  <si>
    <t>03:45,20</t>
  </si>
  <si>
    <t>04:04,40</t>
  </si>
  <si>
    <t>03:55,20</t>
  </si>
  <si>
    <t>04:14,20</t>
  </si>
  <si>
    <t>Апноэ - 16 раз х 50 м</t>
  </si>
  <si>
    <t>09:38,00</t>
  </si>
  <si>
    <t>12:11,00</t>
  </si>
  <si>
    <t>10:09,00</t>
  </si>
  <si>
    <t>13:56,00</t>
  </si>
  <si>
    <t>11:30,00</t>
  </si>
  <si>
    <t>16:00,00</t>
  </si>
  <si>
    <t>15:00,00</t>
  </si>
  <si>
    <t>17:40,00</t>
  </si>
  <si>
    <t>16:15,00</t>
  </si>
  <si>
    <t>18:45,00</t>
  </si>
  <si>
    <t>17:20,00</t>
  </si>
  <si>
    <t>19:45,00</t>
  </si>
  <si>
    <t>Апноэ - динамическое             в  классических ластах</t>
  </si>
  <si>
    <t>Апноэ - ныряние            в глубину              по тросу</t>
  </si>
  <si>
    <r>
      <t xml:space="preserve">4. </t>
    </r>
    <r>
      <rPr>
        <b/>
        <i/>
        <u/>
        <sz val="14"/>
        <color rgb="FF002060"/>
        <rFont val="Times New Roman"/>
        <family val="1"/>
        <charset val="204"/>
      </rPr>
      <t>Перед отправкой представителям.</t>
    </r>
    <r>
      <rPr>
        <b/>
        <i/>
        <sz val="11"/>
        <color rgb="FF002060"/>
        <rFont val="Times New Roman"/>
        <family val="1"/>
        <charset val="204"/>
      </rPr>
      <t xml:space="preserve"> Выделяются строки (именно строки!!!) с 1 по 11 (окрашены синим цветом), нажимается правая кнопка мыши и выбирается "Скрыть". Сохранить файл  под нужным Вам названием. Для отображения настроек соревнований выделить строки (именно строки!!!) с 14 и вверх , нажать правую кнопку мыши  и выбрать " Отобразить" (или "Показать")</t>
    </r>
  </si>
  <si>
    <r>
      <t>Апноэ - 16 раз х 50м (</t>
    </r>
    <r>
      <rPr>
        <b/>
        <u/>
        <sz val="10"/>
        <color theme="1"/>
        <rFont val="Times New Roman"/>
        <family val="1"/>
        <charset val="204"/>
      </rPr>
      <t>1460371811Л), мужчины</t>
    </r>
  </si>
  <si>
    <r>
      <t>Апноэ - 8 раз х 50м (</t>
    </r>
    <r>
      <rPr>
        <b/>
        <u/>
        <sz val="10"/>
        <color theme="1"/>
        <rFont val="Times New Roman"/>
        <family val="1"/>
        <charset val="204"/>
      </rPr>
      <t>1460371811Л), женщины</t>
    </r>
  </si>
  <si>
    <r>
      <t>Апноэ - 8 раз х 50м (</t>
    </r>
    <r>
      <rPr>
        <b/>
        <u/>
        <sz val="10"/>
        <color theme="1"/>
        <rFont val="Times New Roman"/>
        <family val="1"/>
        <charset val="204"/>
      </rPr>
      <t>1460371811Л), мужчины</t>
    </r>
  </si>
  <si>
    <t>Бабаев Федор Игоревич</t>
  </si>
  <si>
    <t>Заплыв 1</t>
  </si>
  <si>
    <t>Заплыв 2</t>
  </si>
  <si>
    <t>Заплыв 3</t>
  </si>
  <si>
    <t>Заплыв 4</t>
  </si>
  <si>
    <t>Заплыв 5</t>
  </si>
  <si>
    <t>Заплыв 6</t>
  </si>
  <si>
    <t>Заплыв 7</t>
  </si>
  <si>
    <t>Заплыв 8</t>
  </si>
  <si>
    <t>Заплыв 9</t>
  </si>
  <si>
    <t>Заплыв 10</t>
  </si>
  <si>
    <t>Заплыв 11</t>
  </si>
  <si>
    <t>Заплыв 12</t>
  </si>
  <si>
    <t>Заплыв 13</t>
  </si>
  <si>
    <t>Заплыв 14</t>
  </si>
  <si>
    <t>Заплыв 15</t>
  </si>
  <si>
    <t>Заплыв 16</t>
  </si>
  <si>
    <t>Заплыв 17</t>
  </si>
  <si>
    <t>Заплыв 18</t>
  </si>
  <si>
    <t>Заплыв 19</t>
  </si>
  <si>
    <t>Заплыв 20</t>
  </si>
  <si>
    <t>Заплыв 21</t>
  </si>
  <si>
    <t>Заплыв 22</t>
  </si>
  <si>
    <t>Заплыв 23</t>
  </si>
  <si>
    <t>Заплыв 24</t>
  </si>
  <si>
    <t>Заплыв 25</t>
  </si>
  <si>
    <t>Заплыв 26</t>
  </si>
  <si>
    <t>ДВС</t>
  </si>
  <si>
    <t>"Спутник"-"Авангард"</t>
  </si>
  <si>
    <t>Катран</t>
  </si>
  <si>
    <t>Заплыв 27</t>
  </si>
  <si>
    <t>Заплыв 28</t>
  </si>
  <si>
    <t>Заплыв 29</t>
  </si>
  <si>
    <t>Заплыв 30</t>
  </si>
  <si>
    <t>Заплыв 31</t>
  </si>
  <si>
    <t>Заплыв 32</t>
  </si>
  <si>
    <t>Заплыв 33</t>
  </si>
  <si>
    <t>Заплыв 34</t>
  </si>
  <si>
    <t>Заплыв 35</t>
  </si>
  <si>
    <t>Заплыв 36</t>
  </si>
  <si>
    <t>Заплыв 37</t>
  </si>
  <si>
    <t>Заплыв 38</t>
  </si>
  <si>
    <t>Заплыв 39</t>
  </si>
  <si>
    <t>Заплыв 40</t>
  </si>
  <si>
    <t>Заплыв 41</t>
  </si>
  <si>
    <t>Заплыв 42</t>
  </si>
  <si>
    <t>Заплыв 43</t>
  </si>
  <si>
    <t>Заплыв 44</t>
  </si>
  <si>
    <t>Заплыв 45</t>
  </si>
  <si>
    <t>Реди Елена Владимировна</t>
  </si>
  <si>
    <t>по подводному спорту (плавание в ластах)</t>
  </si>
  <si>
    <t>Заплыв 46</t>
  </si>
  <si>
    <t>Заплыв 47</t>
  </si>
  <si>
    <t>Заплыв 48</t>
  </si>
  <si>
    <t>Заплыв 49</t>
  </si>
  <si>
    <t>ПК " Авангард"</t>
  </si>
  <si>
    <t>ДВС СибГУ г. Красноярск</t>
  </si>
  <si>
    <t>ДВС СибГУ</t>
  </si>
  <si>
    <t>МАУ ДО "СШ" г. Сосновоборска</t>
  </si>
  <si>
    <t>СКПС "РИФ"</t>
  </si>
  <si>
    <t>Заплыв 50</t>
  </si>
  <si>
    <t>Заплыв 51</t>
  </si>
  <si>
    <t>г. Красноярск, бассейн "Здоровый мир" 25 м.</t>
  </si>
  <si>
    <t xml:space="preserve">Первенство МАУДО "СШОР "Спутник" </t>
  </si>
  <si>
    <t>МАУДО "СШОР"Спутник"</t>
  </si>
  <si>
    <t>Плавание в классических ластах - 50 м,  девушки 2010 г.р.</t>
  </si>
  <si>
    <t>Братилова Ульяна</t>
  </si>
  <si>
    <t>Комарова Анастасия</t>
  </si>
  <si>
    <t>Работько Марина</t>
  </si>
  <si>
    <t>Хромых Софья</t>
  </si>
  <si>
    <t>Кузнецова Мария</t>
  </si>
  <si>
    <t>Азиатцева Юлия</t>
  </si>
  <si>
    <t>Живаева Александра</t>
  </si>
  <si>
    <t>Воробьева Василина</t>
  </si>
  <si>
    <t>Бойкова Эвелина </t>
  </si>
  <si>
    <t>Шубарова Софья</t>
  </si>
  <si>
    <t>Мирончик Елизавета</t>
  </si>
  <si>
    <t>Плавание в классических ластах - 50 м,  девушки 2011 г.р.</t>
  </si>
  <si>
    <t>Гришакова Варвара</t>
  </si>
  <si>
    <t>Мартынова Веста</t>
  </si>
  <si>
    <t>Кряжева Маргарита</t>
  </si>
  <si>
    <t>Мажирина Мария</t>
  </si>
  <si>
    <t>Фабриченко Мария</t>
  </si>
  <si>
    <t>Антонова Кристина</t>
  </si>
  <si>
    <t>Кумохина Варвара</t>
  </si>
  <si>
    <t>Носачёва Евангелина</t>
  </si>
  <si>
    <t>Леонтьева Виктория</t>
  </si>
  <si>
    <t>Мишина Анастасия </t>
  </si>
  <si>
    <t>Шаповалова Ульяна </t>
  </si>
  <si>
    <t>Евдокимова Валерия</t>
  </si>
  <si>
    <t>Фархутдинова София</t>
  </si>
  <si>
    <t>Высоцкая Рада</t>
  </si>
  <si>
    <t>Ратенко Софья</t>
  </si>
  <si>
    <t>Плавание в классических ластах - 50 м,  девушки 2012 г.р.</t>
  </si>
  <si>
    <t>Таскина Варвара</t>
  </si>
  <si>
    <t>Михашенок Полина</t>
  </si>
  <si>
    <t>Пелло Анастасия</t>
  </si>
  <si>
    <t>Сафарян Алина</t>
  </si>
  <si>
    <t>Завгородняя Ирина</t>
  </si>
  <si>
    <t>Баснтна Маргарита</t>
  </si>
  <si>
    <t>Матвиенко Алиса</t>
  </si>
  <si>
    <t>Саванина Ярослава</t>
  </si>
  <si>
    <t>Курчатова Полина</t>
  </si>
  <si>
    <t>Журавель Софья</t>
  </si>
  <si>
    <t>Ильюхина Виктория</t>
  </si>
  <si>
    <t>Маракова Амелия</t>
  </si>
  <si>
    <t>Чуринова Вероника</t>
  </si>
  <si>
    <t>Брехт Алиса</t>
  </si>
  <si>
    <t>Артюшина Варвара</t>
  </si>
  <si>
    <t>Храпова Маргарита</t>
  </si>
  <si>
    <t>Рогачёва Евгения</t>
  </si>
  <si>
    <t>Плавание в классических ластах - 50 м,  юноши 2010 г.р.</t>
  </si>
  <si>
    <t xml:space="preserve">Исмагилов Марат </t>
  </si>
  <si>
    <t xml:space="preserve">Григорьев Даниил </t>
  </si>
  <si>
    <t>Пермяков Вячеслав</t>
  </si>
  <si>
    <t>Степанов Глеб</t>
  </si>
  <si>
    <t>Миляков Владимир</t>
  </si>
  <si>
    <t>Сорокин Егор</t>
  </si>
  <si>
    <t xml:space="preserve">Осипов Владислав </t>
  </si>
  <si>
    <t>Хамозин Никита</t>
  </si>
  <si>
    <t>Давыденко Семен</t>
  </si>
  <si>
    <t>Килин Никита</t>
  </si>
  <si>
    <t>Воробьев Андрей</t>
  </si>
  <si>
    <t>Криштоп Никита</t>
  </si>
  <si>
    <t>Евсеев Ярослав</t>
  </si>
  <si>
    <t>Шлома Иван</t>
  </si>
  <si>
    <t>Латнюк Даниил</t>
  </si>
  <si>
    <t>Цветков Алексей</t>
  </si>
  <si>
    <t>Масловский Ярослав</t>
  </si>
  <si>
    <t>Деревянных Никита</t>
  </si>
  <si>
    <t>Мухин Егор</t>
  </si>
  <si>
    <t>Ветошкин Вячеслав</t>
  </si>
  <si>
    <t>Гаппель Вадим</t>
  </si>
  <si>
    <t>Огородов Денис</t>
  </si>
  <si>
    <t>Огарков Михаил</t>
  </si>
  <si>
    <t>Пашенных Арсений</t>
  </si>
  <si>
    <t>Гутник Максим</t>
  </si>
  <si>
    <t>Кулаков Глеб</t>
  </si>
  <si>
    <t>Никитин Никита</t>
  </si>
  <si>
    <t>Плавание в классических ластах - 50 м,  юноши 2011 г.р.</t>
  </si>
  <si>
    <t>Ливчук Тимофей</t>
  </si>
  <si>
    <t>Дмитриев Салават</t>
  </si>
  <si>
    <t>Терских Максим</t>
  </si>
  <si>
    <t>Федорченко Михаил</t>
  </si>
  <si>
    <t>Трапезников Олег</t>
  </si>
  <si>
    <t>Сухой Марк</t>
  </si>
  <si>
    <t>Анфимов Артем</t>
  </si>
  <si>
    <t>Головко Семен</t>
  </si>
  <si>
    <t>Гайдуков Сергей</t>
  </si>
  <si>
    <t>Сакович Макар</t>
  </si>
  <si>
    <t>Замятин Эрик</t>
  </si>
  <si>
    <t>Бензик Семен</t>
  </si>
  <si>
    <t>Виль Даниил</t>
  </si>
  <si>
    <t>Тарасов Всеволод</t>
  </si>
  <si>
    <t>Татленко Вадим</t>
  </si>
  <si>
    <t>Огурцов Роман</t>
  </si>
  <si>
    <t>Терсков Богдан</t>
  </si>
  <si>
    <t>Курчевский Антон</t>
  </si>
  <si>
    <t>Клопченко Максим</t>
  </si>
  <si>
    <t>Петрушков Матвей</t>
  </si>
  <si>
    <t>Скачков Артем</t>
  </si>
  <si>
    <t xml:space="preserve">Андрущак Андрей </t>
  </si>
  <si>
    <t>Никифоров Дмитрий</t>
  </si>
  <si>
    <t>Плавание в классических ластах - 50 м,  юноши 2012 г.р.</t>
  </si>
  <si>
    <t>Балбаров Михаил</t>
  </si>
  <si>
    <t>Казанцев Семён</t>
  </si>
  <si>
    <t>Самсонов Семён</t>
  </si>
  <si>
    <t>Мылко Александр</t>
  </si>
  <si>
    <t xml:space="preserve">Спирягин Всеволод </t>
  </si>
  <si>
    <t>Потылицин Егор</t>
  </si>
  <si>
    <t>Мут Фёдор</t>
  </si>
  <si>
    <t>Фёдоров Владислав</t>
  </si>
  <si>
    <t>Паршин Александр</t>
  </si>
  <si>
    <t>Ковригин Иван</t>
  </si>
  <si>
    <t>Корощенко Матвей</t>
  </si>
  <si>
    <t>Вещиков Владимир</t>
  </si>
  <si>
    <t>Лялин Богдан</t>
  </si>
  <si>
    <t>Король Артем</t>
  </si>
  <si>
    <t>Черный Михаил</t>
  </si>
  <si>
    <t>Петренко Семен</t>
  </si>
  <si>
    <t>Хлопаев Глеб </t>
  </si>
  <si>
    <t>Статейнов Максим</t>
  </si>
  <si>
    <t>Гапонов Тимофей</t>
  </si>
  <si>
    <t>Хоменко Марк</t>
  </si>
  <si>
    <t>Севрюков Юрий</t>
  </si>
  <si>
    <t>Мамонтов Евгений</t>
  </si>
  <si>
    <t>Капитонов Игнат</t>
  </si>
  <si>
    <t>Мальков Михаил</t>
  </si>
  <si>
    <t>Плавание в  ластах - 50 м,  девушки 2010 г.р.</t>
  </si>
  <si>
    <t>Банникова Мария</t>
  </si>
  <si>
    <t>Зайцева Анастасия</t>
  </si>
  <si>
    <t>Чеботарева Анастасия</t>
  </si>
  <si>
    <t>Тимофеева Диана</t>
  </si>
  <si>
    <t>Бобкова Елизавета</t>
  </si>
  <si>
    <t>Сечкина Ксения</t>
  </si>
  <si>
    <t>Ионазенк Мирослава</t>
  </si>
  <si>
    <t>Горохова Мария</t>
  </si>
  <si>
    <t xml:space="preserve">Першина Полина </t>
  </si>
  <si>
    <t>Стрижнева Анастасия</t>
  </si>
  <si>
    <t>Плавание в  ластах - 50 м,  девушки 2011, 2012 г.р.</t>
  </si>
  <si>
    <t>Плавание в  ластах - 50 м,  юноши 2010 г.р.</t>
  </si>
  <si>
    <t>Емельянов Иван</t>
  </si>
  <si>
    <t>Сарин Алексей</t>
  </si>
  <si>
    <t>Трофимчик Егор</t>
  </si>
  <si>
    <t>Плавание в  ластах - 50 м,  юноши 2011 г.р.</t>
  </si>
  <si>
    <t>Кисляк Антон</t>
  </si>
  <si>
    <t>Подольский Даниил</t>
  </si>
  <si>
    <t>Данилов Захар</t>
  </si>
  <si>
    <t>Плавание в  ластах - 50 м,  юноши 2012 г.р.</t>
  </si>
  <si>
    <t>Дыльков Дмитрий</t>
  </si>
  <si>
    <t xml:space="preserve">Слабко Демид </t>
  </si>
  <si>
    <t>Трегубович Денис</t>
  </si>
  <si>
    <t>Плавание в классических ластах - 100 м,  девушки 2010 г.р.</t>
  </si>
  <si>
    <t>Плавание в классических ластах - 100 м,  девушки 2011 г.р.</t>
  </si>
  <si>
    <t>Цвинтарная София</t>
  </si>
  <si>
    <t>Зибороа Ева</t>
  </si>
  <si>
    <t>Плавание в классических ластах - 100 м,  девушки 2012 г.р.</t>
  </si>
  <si>
    <t>Евсеева Джулия</t>
  </si>
  <si>
    <t>Плавание в классических ластах - 100 м,  юноши 2010 г.р.</t>
  </si>
  <si>
    <t xml:space="preserve">Энгель Дмитрий </t>
  </si>
  <si>
    <t>Плавание в классических ластах - 100 м,  юноши 2011 г.р.</t>
  </si>
  <si>
    <t xml:space="preserve">Якубовский Дмитрий </t>
  </si>
  <si>
    <t>Тимофеев Федор</t>
  </si>
  <si>
    <t>Плавание в классических ластах - 100 м,  юноши 2012 г.р.</t>
  </si>
  <si>
    <t>Плавание в  ластах - 100 м,  девушки 2010 г.р.</t>
  </si>
  <si>
    <t>Плавание в  ластах - 100 м,  девушки 2011 г.р.</t>
  </si>
  <si>
    <t>Плавание в  ластах - 100 м,  девушки 2012 г.р.</t>
  </si>
  <si>
    <t>Плавание в  ластах - 100 м,  юноши 2010 г.р.</t>
  </si>
  <si>
    <t>Плавание в  ластах - 100 м,  юноши 2011 г.р.</t>
  </si>
  <si>
    <t>Плавание в  ластах - 100 м,  юноши 2012 г.р.</t>
  </si>
  <si>
    <t xml:space="preserve">06 ноября 2024 г. </t>
  </si>
  <si>
    <t>Беляев Иван</t>
  </si>
  <si>
    <t>Зам гл. судьи-врач</t>
  </si>
  <si>
    <t>Салюкова Елена Ионо</t>
  </si>
  <si>
    <t>Зам гл. секретаря</t>
  </si>
  <si>
    <t>Блейдор Миляна Александровна</t>
  </si>
  <si>
    <t>СС3К</t>
  </si>
  <si>
    <t>Горбатова Марина Владимировна</t>
  </si>
  <si>
    <t>Поляков Вячеслав Вячеславович</t>
  </si>
  <si>
    <t>СС2К</t>
  </si>
  <si>
    <t>Попов Андрей Павлович</t>
  </si>
  <si>
    <t>СС</t>
  </si>
  <si>
    <t>Петровская Ольга Ивановна</t>
  </si>
  <si>
    <t>Судья на повороте</t>
  </si>
  <si>
    <t>Шлыкова Злата Андреевна</t>
  </si>
  <si>
    <t>Ковалевич Варвара Андреевна</t>
  </si>
  <si>
    <t>Тюклин Максим Витальевич</t>
  </si>
  <si>
    <t>Энгель Дмитрий Александрович</t>
  </si>
  <si>
    <t>Акулова Кристина Денисовна</t>
  </si>
  <si>
    <t>Матросова Полина Дмитриевна</t>
  </si>
  <si>
    <t>Старший судья по награждению</t>
  </si>
  <si>
    <t>Бичунская Анастасия Леонидовна</t>
  </si>
  <si>
    <t>Пом.ст. секундометриста</t>
  </si>
  <si>
    <t>Бушкова Мария Владимировна</t>
  </si>
  <si>
    <t>Карл Дмитрий Сергеевич</t>
  </si>
  <si>
    <t>Трофимов Вячеслав Анатольевич</t>
  </si>
  <si>
    <t>Гончаров Тимофей Александрович</t>
  </si>
  <si>
    <t xml:space="preserve">Тарасов Владимир Алексеевич </t>
  </si>
  <si>
    <t>Тюклин Артем Витальевич</t>
  </si>
  <si>
    <t xml:space="preserve">Фуражкин Максим Владимирович </t>
  </si>
  <si>
    <t>Вычужанин Роман  Эдуардович</t>
  </si>
  <si>
    <t>Зиборова Ева</t>
  </si>
  <si>
    <t>Байкова Эвелина </t>
  </si>
  <si>
    <t>Баснина Маргарита</t>
  </si>
  <si>
    <t>Плавание в  ластах - 50 м,  девушки 2012 г.р.</t>
  </si>
  <si>
    <t>Плавание в  ластах - 50 м,  девушки 2011 г.р.</t>
  </si>
  <si>
    <t>1.06,46</t>
  </si>
  <si>
    <t>1.03,52</t>
  </si>
  <si>
    <t>1.23,77</t>
  </si>
  <si>
    <t>1.06,19</t>
  </si>
  <si>
    <t>1.02,39</t>
  </si>
  <si>
    <t>1.02,10</t>
  </si>
  <si>
    <t>1.06,53</t>
  </si>
  <si>
    <t>1.07,26</t>
  </si>
  <si>
    <t>1.04,51</t>
  </si>
  <si>
    <t>1.13,35</t>
  </si>
  <si>
    <t>1.04,55</t>
  </si>
  <si>
    <t>1.04,34</t>
  </si>
  <si>
    <t>1.00,00</t>
  </si>
  <si>
    <t>1.02,16</t>
  </si>
  <si>
    <t>1.05,94</t>
  </si>
  <si>
    <t>1.38,60</t>
  </si>
  <si>
    <t>1.19,10</t>
  </si>
  <si>
    <t>1.10,18</t>
  </si>
  <si>
    <t>сошла</t>
  </si>
  <si>
    <t>1.15,16</t>
  </si>
  <si>
    <t>1.02,46</t>
  </si>
  <si>
    <t>1.00,63</t>
  </si>
  <si>
    <t>1.01,16</t>
  </si>
  <si>
    <t>1.03,26</t>
  </si>
  <si>
    <t>1.05,19</t>
  </si>
  <si>
    <t>1.06,23</t>
  </si>
  <si>
    <t>1.03,43</t>
  </si>
  <si>
    <t>1.10,35</t>
  </si>
  <si>
    <t>1.18,34</t>
  </si>
  <si>
    <t>1.05,75</t>
  </si>
  <si>
    <t>1.01,96</t>
  </si>
  <si>
    <t>1.04,77</t>
  </si>
  <si>
    <t>1.16,98</t>
  </si>
  <si>
    <t>1.09,34</t>
  </si>
  <si>
    <t>1.19,74</t>
  </si>
  <si>
    <t>1.22,76</t>
  </si>
  <si>
    <t>1.11,15</t>
  </si>
  <si>
    <t>1.03,79</t>
  </si>
  <si>
    <t>1.03,15</t>
  </si>
  <si>
    <t>1.09,97</t>
  </si>
  <si>
    <t>1.14,25</t>
  </si>
  <si>
    <t>1.04,40</t>
  </si>
  <si>
    <t>1.21,39</t>
  </si>
  <si>
    <t>1.26,37</t>
  </si>
  <si>
    <t>1.20,20</t>
  </si>
  <si>
    <t>1.10,55</t>
  </si>
  <si>
    <t>1.32,51</t>
  </si>
  <si>
    <t>1.14,31</t>
  </si>
  <si>
    <t>1.13,87</t>
  </si>
  <si>
    <t>1.17,19</t>
  </si>
  <si>
    <t>1.17,76</t>
  </si>
  <si>
    <t>1.13,50</t>
  </si>
  <si>
    <t>1.17,77</t>
  </si>
  <si>
    <t>1.06,24</t>
  </si>
  <si>
    <t>1.07,59</t>
  </si>
  <si>
    <t>1.12,40</t>
  </si>
  <si>
    <t>1.06,25</t>
  </si>
  <si>
    <t>1.12,47</t>
  </si>
  <si>
    <t>1.00,37</t>
  </si>
  <si>
    <t>Мокрова Дарья Александровна</t>
  </si>
  <si>
    <t>Пантюков Кирилл Дмитриевич</t>
  </si>
  <si>
    <t>Завизион Екатерина</t>
  </si>
  <si>
    <t>Фалеева Елена Александровна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</si>
</sst>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-* #,##0.00\ _₽_-;\-* #,##0.00\ _₽_-;_-* &quot;-&quot;??\ _₽_-;_-@_-"/>
    <numFmt numFmtId="164" formatCode="#,##0&quot;р.&quot;;[Red]\-#,##0&quot;р.&quot;"/>
    <numFmt numFmtId="165" formatCode="[&gt;9999]##\:##\.#0.00;[&gt;99]##\.#0.00;#0.00"/>
    <numFmt numFmtId="166" formatCode="[&gt;9]#0;General"/>
    <numFmt numFmtId="167" formatCode="##\:##\.#0.00"/>
    <numFmt numFmtId="168" formatCode="00\ \,00\ \,\ 00"/>
    <numFmt numFmtId="169" formatCode="000"/>
    <numFmt numFmtId="170" formatCode="mm:ss.0;@"/>
    <numFmt numFmtId="171" formatCode="mm\/ss.00"/>
    <numFmt numFmtId="172" formatCode="hh:mm\/ss.00"/>
    <numFmt numFmtId="173" formatCode="[&gt;9999]#\:##.#0\.00;[&gt;99]#.#0\.00;#0.0"/>
    <numFmt numFmtId="174" formatCode="[&gt;9999]##\:##.#0\.00;[&gt;99]##.#0\.00;#0.00"/>
    <numFmt numFmtId="175" formatCode="_-* #,##0.0\ _₽_-;\-* #,##0.0\ _₽_-;_-* &quot;-&quot;??\ _₽_-;_-@_-"/>
    <numFmt numFmtId="176" formatCode="yyyy"/>
  </numFmts>
  <fonts count="156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9"/>
      <color indexed="8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7"/>
      <name val="Times New Roman"/>
      <family val="1"/>
      <charset val="204"/>
    </font>
    <font>
      <b/>
      <u/>
      <sz val="9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9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i/>
      <u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</font>
    <font>
      <b/>
      <i/>
      <sz val="11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i/>
      <sz val="14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6"/>
      <color indexed="8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i/>
      <sz val="14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1"/>
      <color rgb="FF002060"/>
      <name val="Times New Roman"/>
      <family val="1"/>
      <charset val="204"/>
    </font>
    <font>
      <b/>
      <i/>
      <u/>
      <sz val="14"/>
      <color rgb="FF00206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i/>
      <sz val="7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u/>
      <sz val="1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26"/>
      <name val="Times New Roman"/>
      <family val="1"/>
      <charset val="204"/>
    </font>
    <font>
      <b/>
      <sz val="6"/>
      <color indexed="8"/>
      <name val="Times New Roman"/>
      <family val="1"/>
      <charset val="204"/>
    </font>
    <font>
      <b/>
      <u/>
      <sz val="16"/>
      <color indexed="8"/>
      <name val="Times New Roman"/>
      <family val="1"/>
      <charset val="204"/>
    </font>
    <font>
      <b/>
      <i/>
      <u/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u/>
      <sz val="14"/>
      <color rgb="FFC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u/>
      <sz val="11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b/>
      <u/>
      <sz val="10"/>
      <color theme="1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8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b/>
      <i/>
      <sz val="36"/>
      <name val="Times New Roman"/>
      <family val="1"/>
      <charset val="204"/>
    </font>
    <font>
      <sz val="16"/>
      <name val="Times New Roman"/>
      <family val="1"/>
      <charset val="204"/>
    </font>
    <font>
      <b/>
      <sz val="28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8"/>
      <name val="Times New Roman"/>
      <family val="1"/>
      <charset val="204"/>
    </font>
    <font>
      <sz val="16"/>
      <color rgb="FFFFFFFF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2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i/>
      <u/>
      <sz val="9"/>
      <name val="Times New Roman"/>
      <family val="1"/>
      <charset val="204"/>
    </font>
    <font>
      <sz val="14"/>
      <name val="Times New Roman"/>
      <family val="1"/>
    </font>
    <font>
      <sz val="10"/>
      <color rgb="FFC00000"/>
      <name val="Times New Roman"/>
      <family val="1"/>
      <charset val="204"/>
    </font>
    <font>
      <b/>
      <sz val="16"/>
      <color rgb="FF7030A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u/>
      <sz val="14"/>
      <name val="Times New Roman"/>
      <family val="1"/>
      <charset val="204"/>
    </font>
    <font>
      <b/>
      <i/>
      <u/>
      <sz val="14"/>
      <color theme="1"/>
      <name val="Times New Roman"/>
      <family val="1"/>
      <charset val="204"/>
    </font>
    <font>
      <u/>
      <sz val="14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rgb="FF0070C0"/>
      <name val="Times New Roman"/>
      <family val="1"/>
      <charset val="204"/>
    </font>
    <font>
      <sz val="19"/>
      <name val="Times New Roman"/>
      <family val="1"/>
    </font>
    <font>
      <sz val="15"/>
      <name val="Times New Roman Cyr"/>
      <charset val="204"/>
    </font>
    <font>
      <sz val="19"/>
      <name val="Times New Roman Cyr"/>
      <charset val="204"/>
    </font>
    <font>
      <sz val="19"/>
      <name val="Times New Roman"/>
      <family val="1"/>
      <charset val="204"/>
    </font>
    <font>
      <sz val="15"/>
      <name val="Times New Roman"/>
      <family val="1"/>
    </font>
    <font>
      <sz val="18"/>
      <name val="Times New Roman"/>
      <family val="1"/>
    </font>
    <font>
      <sz val="12"/>
      <name val="Times New Roman"/>
      <family val="1"/>
    </font>
    <font>
      <sz val="13"/>
      <name val="Times New Roman"/>
      <family val="1"/>
    </font>
    <font>
      <sz val="16"/>
      <name val="Times New Roman"/>
      <family val="1"/>
    </font>
    <font>
      <sz val="16"/>
      <name val="Times New Roman Cyr"/>
      <charset val="204"/>
    </font>
    <font>
      <i/>
      <sz val="14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u/>
      <sz val="18"/>
      <name val="Times New Roman"/>
      <family val="1"/>
      <charset val="204"/>
    </font>
    <font>
      <i/>
      <sz val="14"/>
      <name val="Times New Roman"/>
      <family val="1"/>
    </font>
    <font>
      <sz val="14"/>
      <name val="Times New Roman Cyr"/>
      <charset val="204"/>
    </font>
    <font>
      <b/>
      <sz val="11"/>
      <color rgb="FF7030A0"/>
      <name val="Times New Roman"/>
      <family val="1"/>
      <charset val="204"/>
    </font>
    <font>
      <b/>
      <u/>
      <sz val="10"/>
      <color rgb="FF7030A0"/>
      <name val="Times New Roman"/>
      <family val="1"/>
      <charset val="204"/>
    </font>
    <font>
      <sz val="10"/>
      <color rgb="FF7030A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Arial Cyr"/>
      <family val="2"/>
      <charset val="204"/>
    </font>
    <font>
      <u/>
      <sz val="12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-0.249977111117893"/>
        <bgColor indexed="64"/>
      </patternFill>
    </fill>
  </fills>
  <borders count="10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6">
    <xf numFmtId="0" fontId="0" fillId="0" borderId="0"/>
    <xf numFmtId="0" fontId="100" fillId="0" borderId="0"/>
    <xf numFmtId="0" fontId="114" fillId="0" borderId="0"/>
    <xf numFmtId="43" fontId="133" fillId="0" borderId="0" applyFont="0" applyFill="0" applyBorder="0" applyAlignment="0" applyProtection="0"/>
    <xf numFmtId="0" fontId="149" fillId="0" borderId="0"/>
    <xf numFmtId="43" fontId="133" fillId="0" borderId="0" applyFont="0" applyFill="0" applyBorder="0" applyAlignment="0" applyProtection="0"/>
  </cellStyleXfs>
  <cellXfs count="1629">
    <xf numFmtId="0" fontId="0" fillId="0" borderId="0" xfId="0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horizontal="right" vertical="center"/>
    </xf>
    <xf numFmtId="0" fontId="11" fillId="0" borderId="2" xfId="0" applyFont="1" applyBorder="1" applyAlignment="1">
      <alignment vertical="center" textRotation="90"/>
    </xf>
    <xf numFmtId="2" fontId="11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2" fontId="12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2" fontId="2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 indent="1"/>
    </xf>
    <xf numFmtId="2" fontId="13" fillId="0" borderId="0" xfId="0" applyNumberFormat="1" applyFont="1" applyAlignment="1">
      <alignment horizontal="left" vertical="center"/>
    </xf>
    <xf numFmtId="2" fontId="13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6" fillId="0" borderId="3" xfId="0" applyFont="1" applyBorder="1" applyAlignment="1">
      <alignment horizontal="center" vertical="center" textRotation="90"/>
    </xf>
    <xf numFmtId="0" fontId="18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right" vertical="center"/>
    </xf>
    <xf numFmtId="2" fontId="15" fillId="0" borderId="0" xfId="0" applyNumberFormat="1" applyFont="1" applyAlignment="1">
      <alignment horizontal="right" vertical="center"/>
    </xf>
    <xf numFmtId="0" fontId="19" fillId="0" borderId="0" xfId="0" applyFont="1" applyAlignment="1">
      <alignment vertical="center"/>
    </xf>
    <xf numFmtId="1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1" fontId="19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top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5" fontId="7" fillId="0" borderId="0" xfId="0" applyNumberFormat="1" applyFont="1" applyAlignment="1">
      <alignment vertical="center"/>
    </xf>
    <xf numFmtId="165" fontId="13" fillId="0" borderId="0" xfId="0" applyNumberFormat="1" applyFont="1" applyAlignment="1">
      <alignment vertical="center"/>
    </xf>
    <xf numFmtId="165" fontId="7" fillId="0" borderId="0" xfId="0" applyNumberFormat="1" applyFont="1" applyAlignment="1">
      <alignment horizontal="right"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165" fontId="27" fillId="0" borderId="0" xfId="0" applyNumberFormat="1" applyFont="1" applyAlignment="1">
      <alignment horizontal="right" vertical="center"/>
    </xf>
    <xf numFmtId="167" fontId="27" fillId="0" borderId="0" xfId="0" applyNumberFormat="1" applyFont="1" applyAlignment="1">
      <alignment horizontal="right" vertical="center"/>
    </xf>
    <xf numFmtId="0" fontId="29" fillId="0" borderId="0" xfId="0" applyFont="1" applyAlignment="1">
      <alignment vertical="center"/>
    </xf>
    <xf numFmtId="165" fontId="15" fillId="0" borderId="0" xfId="0" applyNumberFormat="1" applyFont="1" applyAlignment="1">
      <alignment horizontal="right" vertical="center"/>
    </xf>
    <xf numFmtId="1" fontId="15" fillId="0" borderId="0" xfId="0" applyNumberFormat="1" applyFont="1" applyAlignment="1">
      <alignment horizontal="center"/>
    </xf>
    <xf numFmtId="1" fontId="13" fillId="0" borderId="0" xfId="0" applyNumberFormat="1" applyFont="1" applyAlignment="1">
      <alignment horizontal="center" wrapText="1"/>
    </xf>
    <xf numFmtId="0" fontId="19" fillId="0" borderId="0" xfId="0" applyFont="1" applyAlignment="1">
      <alignment vertical="top"/>
    </xf>
    <xf numFmtId="165" fontId="33" fillId="0" borderId="0" xfId="0" applyNumberFormat="1" applyFont="1" applyAlignment="1">
      <alignment horizontal="center" vertical="top"/>
    </xf>
    <xf numFmtId="165" fontId="3" fillId="0" borderId="0" xfId="0" applyNumberFormat="1" applyFont="1" applyAlignment="1">
      <alignment vertical="center"/>
    </xf>
    <xf numFmtId="1" fontId="3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vertical="center"/>
    </xf>
    <xf numFmtId="167" fontId="13" fillId="0" borderId="0" xfId="0" applyNumberFormat="1" applyFont="1" applyAlignment="1">
      <alignment horizontal="right" vertical="center" wrapText="1"/>
    </xf>
    <xf numFmtId="0" fontId="15" fillId="0" borderId="14" xfId="0" applyFont="1" applyBorder="1" applyAlignment="1">
      <alignment horizontal="center" vertical="center"/>
    </xf>
    <xf numFmtId="0" fontId="15" fillId="0" borderId="14" xfId="0" applyFont="1" applyBorder="1" applyAlignment="1">
      <alignment horizontal="left" vertical="center"/>
    </xf>
    <xf numFmtId="165" fontId="3" fillId="0" borderId="14" xfId="0" applyNumberFormat="1" applyFont="1" applyBorder="1" applyAlignment="1">
      <alignment vertical="center"/>
    </xf>
    <xf numFmtId="165" fontId="3" fillId="0" borderId="5" xfId="0" applyNumberFormat="1" applyFont="1" applyBorder="1" applyAlignment="1">
      <alignment vertical="center"/>
    </xf>
    <xf numFmtId="0" fontId="15" fillId="0" borderId="5" xfId="0" applyFont="1" applyBorder="1" applyAlignment="1">
      <alignment horizontal="center" vertical="center"/>
    </xf>
    <xf numFmtId="165" fontId="3" fillId="0" borderId="32" xfId="0" applyNumberFormat="1" applyFont="1" applyBorder="1" applyAlignment="1">
      <alignment vertical="center"/>
    </xf>
    <xf numFmtId="0" fontId="7" fillId="0" borderId="33" xfId="0" applyFont="1" applyBorder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2" fontId="13" fillId="0" borderId="0" xfId="0" applyNumberFormat="1" applyFont="1" applyAlignment="1">
      <alignment horizontal="right" vertical="center" wrapText="1"/>
    </xf>
    <xf numFmtId="0" fontId="32" fillId="0" borderId="0" xfId="0" applyFont="1" applyAlignment="1">
      <alignment horizontal="left" vertical="center"/>
    </xf>
    <xf numFmtId="1" fontId="15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168" fontId="7" fillId="0" borderId="0" xfId="0" applyNumberFormat="1" applyFont="1" applyAlignment="1">
      <alignment vertical="center"/>
    </xf>
    <xf numFmtId="1" fontId="7" fillId="0" borderId="0" xfId="0" applyNumberFormat="1" applyFont="1" applyAlignment="1">
      <alignment horizontal="center" vertical="center"/>
    </xf>
    <xf numFmtId="165" fontId="12" fillId="3" borderId="35" xfId="0" applyNumberFormat="1" applyFont="1" applyFill="1" applyBorder="1" applyAlignment="1">
      <alignment horizontal="center" vertical="center"/>
    </xf>
    <xf numFmtId="1" fontId="35" fillId="3" borderId="36" xfId="0" applyNumberFormat="1" applyFont="1" applyFill="1" applyBorder="1" applyAlignment="1">
      <alignment horizontal="center" vertical="center"/>
    </xf>
    <xf numFmtId="0" fontId="37" fillId="0" borderId="0" xfId="0" applyFont="1"/>
    <xf numFmtId="0" fontId="39" fillId="0" borderId="0" xfId="0" applyFont="1"/>
    <xf numFmtId="0" fontId="40" fillId="0" borderId="0" xfId="0" applyFont="1" applyAlignment="1">
      <alignment vertical="center"/>
    </xf>
    <xf numFmtId="0" fontId="40" fillId="0" borderId="0" xfId="0" applyFont="1" applyAlignment="1">
      <alignment horizontal="right" vertical="center"/>
    </xf>
    <xf numFmtId="0" fontId="40" fillId="0" borderId="1" xfId="0" applyFont="1" applyBorder="1" applyAlignment="1">
      <alignment vertical="center"/>
    </xf>
    <xf numFmtId="165" fontId="40" fillId="0" borderId="1" xfId="0" applyNumberFormat="1" applyFont="1" applyBorder="1" applyAlignment="1">
      <alignment vertical="center"/>
    </xf>
    <xf numFmtId="165" fontId="40" fillId="0" borderId="0" xfId="0" applyNumberFormat="1" applyFont="1" applyAlignment="1">
      <alignment vertical="center"/>
    </xf>
    <xf numFmtId="165" fontId="3" fillId="0" borderId="0" xfId="0" applyNumberFormat="1" applyFont="1" applyAlignment="1">
      <alignment horizontal="center" vertical="center" wrapText="1"/>
    </xf>
    <xf numFmtId="1" fontId="7" fillId="0" borderId="26" xfId="0" applyNumberFormat="1" applyFont="1" applyBorder="1" applyAlignment="1">
      <alignment horizontal="right" vertical="center"/>
    </xf>
    <xf numFmtId="0" fontId="7" fillId="0" borderId="27" xfId="0" applyFont="1" applyBorder="1" applyAlignment="1">
      <alignment vertical="center"/>
    </xf>
    <xf numFmtId="1" fontId="7" fillId="0" borderId="28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vertical="center"/>
    </xf>
    <xf numFmtId="1" fontId="7" fillId="0" borderId="31" xfId="0" applyNumberFormat="1" applyFont="1" applyBorder="1" applyAlignment="1">
      <alignment horizontal="right" vertical="center"/>
    </xf>
    <xf numFmtId="0" fontId="7" fillId="0" borderId="34" xfId="0" applyFont="1" applyBorder="1" applyAlignment="1">
      <alignment vertical="center"/>
    </xf>
    <xf numFmtId="0" fontId="15" fillId="0" borderId="39" xfId="0" applyFont="1" applyBorder="1" applyAlignment="1">
      <alignment horizontal="left" vertical="center"/>
    </xf>
    <xf numFmtId="0" fontId="15" fillId="0" borderId="32" xfId="0" applyFont="1" applyBorder="1" applyAlignment="1">
      <alignment horizontal="center" vertical="center"/>
    </xf>
    <xf numFmtId="0" fontId="14" fillId="0" borderId="0" xfId="0" applyFont="1" applyAlignment="1">
      <alignment vertical="top"/>
    </xf>
    <xf numFmtId="0" fontId="41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165" fontId="4" fillId="0" borderId="0" xfId="0" applyNumberFormat="1" applyFont="1" applyAlignment="1">
      <alignment vertical="center"/>
    </xf>
    <xf numFmtId="165" fontId="4" fillId="0" borderId="0" xfId="0" applyNumberFormat="1" applyFont="1" applyAlignment="1">
      <alignment horizontal="right" vertical="center"/>
    </xf>
    <xf numFmtId="165" fontId="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165" fontId="24" fillId="0" borderId="0" xfId="0" applyNumberFormat="1" applyFont="1" applyAlignment="1">
      <alignment vertical="center"/>
    </xf>
    <xf numFmtId="165" fontId="24" fillId="0" borderId="0" xfId="0" applyNumberFormat="1" applyFont="1" applyAlignment="1">
      <alignment horizontal="right" vertical="center"/>
    </xf>
    <xf numFmtId="165" fontId="24" fillId="0" borderId="0" xfId="0" applyNumberFormat="1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vertical="center"/>
    </xf>
    <xf numFmtId="165" fontId="44" fillId="0" borderId="0" xfId="0" applyNumberFormat="1" applyFont="1" applyAlignment="1">
      <alignment vertical="center"/>
    </xf>
    <xf numFmtId="165" fontId="44" fillId="0" borderId="0" xfId="0" applyNumberFormat="1" applyFont="1" applyAlignment="1">
      <alignment horizontal="right" vertical="center"/>
    </xf>
    <xf numFmtId="165" fontId="44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horizontal="left" vertical="center" wrapText="1"/>
    </xf>
    <xf numFmtId="1" fontId="2" fillId="0" borderId="0" xfId="0" applyNumberFormat="1" applyFont="1" applyAlignment="1">
      <alignment vertical="center"/>
    </xf>
    <xf numFmtId="1" fontId="2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47" fillId="0" borderId="0" xfId="0" applyFont="1" applyAlignment="1">
      <alignment horizontal="center" vertical="center"/>
    </xf>
    <xf numFmtId="1" fontId="40" fillId="0" borderId="0" xfId="0" applyNumberFormat="1" applyFont="1" applyAlignment="1">
      <alignment vertical="center"/>
    </xf>
    <xf numFmtId="165" fontId="45" fillId="0" borderId="0" xfId="0" applyNumberFormat="1" applyFont="1" applyAlignment="1">
      <alignment vertical="center"/>
    </xf>
    <xf numFmtId="0" fontId="15" fillId="0" borderId="0" xfId="0" applyFont="1"/>
    <xf numFmtId="0" fontId="29" fillId="0" borderId="0" xfId="0" applyFont="1"/>
    <xf numFmtId="0" fontId="28" fillId="0" borderId="0" xfId="0" applyFont="1"/>
    <xf numFmtId="169" fontId="15" fillId="0" borderId="0" xfId="0" applyNumberFormat="1" applyFont="1"/>
    <xf numFmtId="0" fontId="25" fillId="4" borderId="0" xfId="0" applyFont="1" applyFill="1"/>
    <xf numFmtId="0" fontId="29" fillId="4" borderId="0" xfId="0" applyFont="1" applyFill="1"/>
    <xf numFmtId="0" fontId="15" fillId="4" borderId="0" xfId="0" applyFont="1" applyFill="1"/>
    <xf numFmtId="1" fontId="50" fillId="4" borderId="0" xfId="0" applyNumberFormat="1" applyFont="1" applyFill="1" applyAlignment="1">
      <alignment horizontal="right"/>
    </xf>
    <xf numFmtId="0" fontId="39" fillId="4" borderId="0" xfId="0" applyFont="1" applyFill="1"/>
    <xf numFmtId="49" fontId="13" fillId="0" borderId="0" xfId="0" applyNumberFormat="1" applyFont="1" applyAlignment="1">
      <alignment horizontal="center" vertical="center" wrapText="1"/>
    </xf>
    <xf numFmtId="0" fontId="28" fillId="0" borderId="0" xfId="0" applyFont="1" applyAlignment="1">
      <alignment horizontal="left"/>
    </xf>
    <xf numFmtId="2" fontId="19" fillId="0" borderId="61" xfId="0" applyNumberFormat="1" applyFont="1" applyBorder="1" applyAlignment="1">
      <alignment horizontal="center" vertical="top" wrapText="1"/>
    </xf>
    <xf numFmtId="2" fontId="48" fillId="0" borderId="36" xfId="0" applyNumberFormat="1" applyFont="1" applyBorder="1" applyAlignment="1">
      <alignment horizontal="distributed" vertical="top" wrapText="1" indent="1"/>
    </xf>
    <xf numFmtId="2" fontId="19" fillId="2" borderId="61" xfId="0" applyNumberFormat="1" applyFont="1" applyFill="1" applyBorder="1" applyAlignment="1">
      <alignment horizontal="center"/>
    </xf>
    <xf numFmtId="2" fontId="19" fillId="2" borderId="61" xfId="0" applyNumberFormat="1" applyFont="1" applyFill="1" applyBorder="1" applyAlignment="1">
      <alignment horizontal="center" vertical="top" wrapText="1"/>
    </xf>
    <xf numFmtId="2" fontId="48" fillId="2" borderId="36" xfId="0" applyNumberFormat="1" applyFont="1" applyFill="1" applyBorder="1" applyAlignment="1">
      <alignment horizontal="distributed" vertical="top" wrapText="1" indent="1"/>
    </xf>
    <xf numFmtId="2" fontId="53" fillId="0" borderId="62" xfId="0" applyNumberFormat="1" applyFont="1" applyBorder="1" applyAlignment="1">
      <alignment horizontal="center" vertical="top" wrapText="1"/>
    </xf>
    <xf numFmtId="2" fontId="56" fillId="2" borderId="61" xfId="0" applyNumberFormat="1" applyFont="1" applyFill="1" applyBorder="1" applyAlignment="1">
      <alignment horizontal="center" vertical="top" wrapText="1"/>
    </xf>
    <xf numFmtId="2" fontId="56" fillId="0" borderId="61" xfId="0" applyNumberFormat="1" applyFont="1" applyBorder="1" applyAlignment="1">
      <alignment horizontal="center" vertical="top" wrapText="1"/>
    </xf>
    <xf numFmtId="2" fontId="56" fillId="2" borderId="63" xfId="0" applyNumberFormat="1" applyFont="1" applyFill="1" applyBorder="1" applyAlignment="1">
      <alignment horizontal="center" vertical="top" wrapText="1"/>
    </xf>
    <xf numFmtId="2" fontId="48" fillId="2" borderId="64" xfId="0" applyNumberFormat="1" applyFont="1" applyFill="1" applyBorder="1" applyAlignment="1">
      <alignment horizontal="distributed" vertical="top" wrapText="1" indent="1"/>
    </xf>
    <xf numFmtId="2" fontId="48" fillId="0" borderId="64" xfId="0" applyNumberFormat="1" applyFont="1" applyBorder="1" applyAlignment="1">
      <alignment horizontal="distributed" vertical="top" wrapText="1" indent="1"/>
    </xf>
    <xf numFmtId="2" fontId="19" fillId="0" borderId="63" xfId="0" applyNumberFormat="1" applyFont="1" applyBorder="1" applyAlignment="1">
      <alignment horizontal="center" vertical="top" wrapText="1"/>
    </xf>
    <xf numFmtId="2" fontId="19" fillId="2" borderId="63" xfId="0" applyNumberFormat="1" applyFont="1" applyFill="1" applyBorder="1" applyAlignment="1">
      <alignment horizontal="center" vertical="top" wrapText="1"/>
    </xf>
    <xf numFmtId="2" fontId="48" fillId="2" borderId="61" xfId="0" applyNumberFormat="1" applyFont="1" applyFill="1" applyBorder="1" applyAlignment="1">
      <alignment horizontal="distributed" vertical="top" wrapText="1" indent="1"/>
    </xf>
    <xf numFmtId="0" fontId="58" fillId="0" borderId="5" xfId="0" applyFont="1" applyBorder="1" applyAlignment="1">
      <alignment vertical="center"/>
    </xf>
    <xf numFmtId="0" fontId="19" fillId="0" borderId="0" xfId="0" applyFont="1" applyAlignment="1">
      <alignment horizontal="center"/>
    </xf>
    <xf numFmtId="0" fontId="5" fillId="0" borderId="0" xfId="0" applyFont="1" applyAlignment="1">
      <alignment horizontal="left" vertical="center" indent="2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65" fillId="0" borderId="0" xfId="0" applyFont="1"/>
    <xf numFmtId="0" fontId="57" fillId="0" borderId="0" xfId="0" applyFont="1" applyAlignment="1">
      <alignment vertical="center"/>
    </xf>
    <xf numFmtId="0" fontId="34" fillId="0" borderId="5" xfId="0" applyFont="1" applyBorder="1" applyAlignment="1">
      <alignment horizontal="right" vertical="center"/>
    </xf>
    <xf numFmtId="0" fontId="58" fillId="0" borderId="0" xfId="0" applyFont="1" applyAlignment="1">
      <alignment vertical="center"/>
    </xf>
    <xf numFmtId="0" fontId="58" fillId="0" borderId="3" xfId="0" applyFont="1" applyBorder="1" applyAlignment="1">
      <alignment vertical="center"/>
    </xf>
    <xf numFmtId="0" fontId="37" fillId="0" borderId="4" xfId="0" applyFont="1" applyBorder="1" applyAlignment="1">
      <alignment horizontal="left" vertical="center"/>
    </xf>
    <xf numFmtId="0" fontId="59" fillId="0" borderId="0" xfId="0" applyFont="1" applyAlignment="1">
      <alignment vertical="center"/>
    </xf>
    <xf numFmtId="0" fontId="58" fillId="0" borderId="0" xfId="0" applyFont="1" applyAlignment="1">
      <alignment horizontal="left" vertical="center"/>
    </xf>
    <xf numFmtId="0" fontId="39" fillId="0" borderId="4" xfId="0" applyFont="1" applyBorder="1" applyAlignment="1">
      <alignment horizontal="left" vertical="center"/>
    </xf>
    <xf numFmtId="0" fontId="40" fillId="0" borderId="4" xfId="0" applyFont="1" applyBorder="1" applyAlignment="1">
      <alignment vertical="center"/>
    </xf>
    <xf numFmtId="0" fontId="6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7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0" fontId="59" fillId="0" borderId="0" xfId="0" applyFont="1" applyAlignment="1">
      <alignment horizontal="center" vertical="center"/>
    </xf>
    <xf numFmtId="2" fontId="59" fillId="0" borderId="0" xfId="0" applyNumberFormat="1" applyFont="1" applyAlignment="1">
      <alignment horizontal="right" vertical="center"/>
    </xf>
    <xf numFmtId="0" fontId="21" fillId="0" borderId="0" xfId="0" applyFont="1" applyAlignment="1">
      <alignment vertical="center"/>
    </xf>
    <xf numFmtId="1" fontId="3" fillId="0" borderId="4" xfId="0" applyNumberFormat="1" applyFont="1" applyBorder="1" applyAlignment="1">
      <alignment horizontal="center" vertical="center"/>
    </xf>
    <xf numFmtId="1" fontId="3" fillId="0" borderId="40" xfId="0" applyNumberFormat="1" applyFont="1" applyBorder="1" applyAlignment="1">
      <alignment horizontal="center" vertical="center"/>
    </xf>
    <xf numFmtId="1" fontId="48" fillId="0" borderId="0" xfId="0" applyNumberFormat="1" applyFont="1" applyAlignment="1">
      <alignment horizontal="center" vertical="center"/>
    </xf>
    <xf numFmtId="165" fontId="3" fillId="0" borderId="39" xfId="0" applyNumberFormat="1" applyFont="1" applyBorder="1" applyAlignment="1">
      <alignment vertical="center"/>
    </xf>
    <xf numFmtId="165" fontId="3" fillId="0" borderId="4" xfId="0" applyNumberFormat="1" applyFont="1" applyBorder="1" applyAlignment="1">
      <alignment vertical="center"/>
    </xf>
    <xf numFmtId="165" fontId="3" fillId="0" borderId="40" xfId="0" applyNumberFormat="1" applyFont="1" applyBorder="1" applyAlignment="1">
      <alignment vertical="center"/>
    </xf>
    <xf numFmtId="1" fontId="3" fillId="0" borderId="29" xfId="0" applyNumberFormat="1" applyFont="1" applyBorder="1" applyAlignment="1">
      <alignment horizontal="center" vertical="center"/>
    </xf>
    <xf numFmtId="1" fontId="3" fillId="0" borderId="33" xfId="0" applyNumberFormat="1" applyFont="1" applyBorder="1" applyAlignment="1">
      <alignment horizontal="center" vertical="center"/>
    </xf>
    <xf numFmtId="1" fontId="3" fillId="0" borderId="16" xfId="0" applyNumberFormat="1" applyFont="1" applyBorder="1" applyAlignment="1">
      <alignment horizontal="center" vertical="center"/>
    </xf>
    <xf numFmtId="1" fontId="3" fillId="0" borderId="48" xfId="0" applyNumberFormat="1" applyFont="1" applyBorder="1" applyAlignment="1">
      <alignment horizontal="center" vertical="center"/>
    </xf>
    <xf numFmtId="1" fontId="13" fillId="0" borderId="0" xfId="0" applyNumberFormat="1" applyFont="1" applyAlignment="1">
      <alignment horizontal="center"/>
    </xf>
    <xf numFmtId="165" fontId="3" fillId="0" borderId="27" xfId="0" applyNumberFormat="1" applyFont="1" applyBorder="1" applyAlignment="1">
      <alignment vertical="center"/>
    </xf>
    <xf numFmtId="165" fontId="3" fillId="0" borderId="2" xfId="0" applyNumberFormat="1" applyFont="1" applyBorder="1" applyAlignment="1">
      <alignment vertical="center"/>
    </xf>
    <xf numFmtId="165" fontId="3" fillId="0" borderId="34" xfId="0" applyNumberFormat="1" applyFont="1" applyBorder="1" applyAlignment="1">
      <alignment vertical="center"/>
    </xf>
    <xf numFmtId="165" fontId="3" fillId="0" borderId="29" xfId="0" applyNumberFormat="1" applyFont="1" applyBorder="1" applyAlignment="1">
      <alignment vertical="center"/>
    </xf>
    <xf numFmtId="165" fontId="3" fillId="0" borderId="33" xfId="0" applyNumberFormat="1" applyFont="1" applyBorder="1" applyAlignment="1">
      <alignment vertical="center"/>
    </xf>
    <xf numFmtId="165" fontId="3" fillId="0" borderId="48" xfId="0" applyNumberFormat="1" applyFont="1" applyBorder="1" applyAlignment="1">
      <alignment vertical="center"/>
    </xf>
    <xf numFmtId="1" fontId="7" fillId="0" borderId="16" xfId="0" applyNumberFormat="1" applyFont="1" applyBorder="1" applyAlignment="1">
      <alignment horizontal="center" vertical="center"/>
    </xf>
    <xf numFmtId="1" fontId="7" fillId="0" borderId="29" xfId="0" applyNumberFormat="1" applyFont="1" applyBorder="1" applyAlignment="1">
      <alignment horizontal="center" vertical="center"/>
    </xf>
    <xf numFmtId="1" fontId="7" fillId="0" borderId="33" xfId="0" applyNumberFormat="1" applyFont="1" applyBorder="1" applyAlignment="1">
      <alignment horizontal="center" vertical="center"/>
    </xf>
    <xf numFmtId="0" fontId="59" fillId="0" borderId="0" xfId="0" applyFont="1" applyAlignment="1">
      <alignment horizontal="left" vertical="center"/>
    </xf>
    <xf numFmtId="165" fontId="59" fillId="0" borderId="0" xfId="0" applyNumberFormat="1" applyFont="1" applyAlignment="1">
      <alignment vertical="center"/>
    </xf>
    <xf numFmtId="165" fontId="59" fillId="0" borderId="0" xfId="0" applyNumberFormat="1" applyFont="1" applyAlignment="1">
      <alignment horizontal="right" vertical="center"/>
    </xf>
    <xf numFmtId="165" fontId="59" fillId="0" borderId="0" xfId="0" applyNumberFormat="1" applyFont="1" applyAlignment="1">
      <alignment horizontal="center" vertical="center"/>
    </xf>
    <xf numFmtId="1" fontId="61" fillId="0" borderId="0" xfId="0" applyNumberFormat="1" applyFont="1" applyAlignment="1">
      <alignment vertical="center"/>
    </xf>
    <xf numFmtId="165" fontId="59" fillId="0" borderId="0" xfId="0" applyNumberFormat="1" applyFont="1" applyAlignment="1">
      <alignment horizontal="left" vertical="center" wrapText="1"/>
    </xf>
    <xf numFmtId="0" fontId="72" fillId="0" borderId="0" xfId="0" applyFont="1" applyAlignment="1">
      <alignment vertical="center"/>
    </xf>
    <xf numFmtId="0" fontId="59" fillId="0" borderId="0" xfId="0" applyFont="1" applyAlignment="1">
      <alignment horizontal="center" vertical="center" wrapText="1"/>
    </xf>
    <xf numFmtId="0" fontId="61" fillId="0" borderId="0" xfId="0" applyFont="1" applyAlignment="1">
      <alignment horizontal="left" vertical="center" wrapText="1"/>
    </xf>
    <xf numFmtId="165" fontId="29" fillId="0" borderId="0" xfId="0" applyNumberFormat="1" applyFont="1" applyAlignment="1">
      <alignment horizontal="center" vertical="center"/>
    </xf>
    <xf numFmtId="165" fontId="29" fillId="0" borderId="0" xfId="0" applyNumberFormat="1" applyFont="1" applyAlignment="1">
      <alignment horizontal="left" vertical="center"/>
    </xf>
    <xf numFmtId="0" fontId="56" fillId="0" borderId="0" xfId="0" applyFont="1" applyAlignment="1">
      <alignment vertical="center"/>
    </xf>
    <xf numFmtId="165" fontId="24" fillId="0" borderId="0" xfId="0" applyNumberFormat="1" applyFont="1" applyAlignment="1">
      <alignment horizontal="left" vertical="center" wrapText="1"/>
    </xf>
    <xf numFmtId="0" fontId="49" fillId="0" borderId="0" xfId="0" applyFont="1" applyAlignment="1">
      <alignment vertical="center"/>
    </xf>
    <xf numFmtId="165" fontId="69" fillId="0" borderId="0" xfId="0" applyNumberFormat="1" applyFont="1" applyAlignment="1">
      <alignment vertical="center"/>
    </xf>
    <xf numFmtId="0" fontId="19" fillId="0" borderId="32" xfId="0" applyFont="1" applyBorder="1" applyAlignment="1">
      <alignment horizontal="center" vertical="center"/>
    </xf>
    <xf numFmtId="0" fontId="2" fillId="7" borderId="0" xfId="0" applyFont="1" applyFill="1" applyAlignment="1">
      <alignment horizontal="right" vertical="center"/>
    </xf>
    <xf numFmtId="0" fontId="44" fillId="7" borderId="0" xfId="0" applyFont="1" applyFill="1" applyAlignment="1">
      <alignment vertical="center"/>
    </xf>
    <xf numFmtId="0" fontId="40" fillId="7" borderId="0" xfId="0" applyFont="1" applyFill="1" applyAlignment="1">
      <alignment vertical="center"/>
    </xf>
    <xf numFmtId="0" fontId="40" fillId="7" borderId="0" xfId="0" applyFont="1" applyFill="1" applyAlignment="1">
      <alignment horizontal="left" vertical="center"/>
    </xf>
    <xf numFmtId="1" fontId="43" fillId="7" borderId="5" xfId="0" applyNumberFormat="1" applyFont="1" applyFill="1" applyBorder="1" applyAlignment="1">
      <alignment horizontal="center" vertical="center"/>
    </xf>
    <xf numFmtId="1" fontId="43" fillId="7" borderId="0" xfId="0" applyNumberFormat="1" applyFont="1" applyFill="1" applyAlignment="1">
      <alignment horizontal="center" vertical="center"/>
    </xf>
    <xf numFmtId="1" fontId="43" fillId="7" borderId="9" xfId="0" applyNumberFormat="1" applyFont="1" applyFill="1" applyBorder="1" applyAlignment="1">
      <alignment horizontal="center" vertical="center"/>
    </xf>
    <xf numFmtId="165" fontId="2" fillId="7" borderId="0" xfId="0" applyNumberFormat="1" applyFont="1" applyFill="1" applyAlignment="1">
      <alignment horizontal="right" vertical="center"/>
    </xf>
    <xf numFmtId="165" fontId="2" fillId="7" borderId="5" xfId="0" applyNumberFormat="1" applyFont="1" applyFill="1" applyBorder="1" applyAlignment="1">
      <alignment horizontal="left" vertical="center"/>
    </xf>
    <xf numFmtId="165" fontId="2" fillId="7" borderId="5" xfId="0" applyNumberFormat="1" applyFont="1" applyFill="1" applyBorder="1" applyAlignment="1">
      <alignment horizontal="right" vertical="center"/>
    </xf>
    <xf numFmtId="0" fontId="36" fillId="0" borderId="0" xfId="0" applyFont="1" applyAlignment="1">
      <alignment horizontal="center" vertical="center"/>
    </xf>
    <xf numFmtId="0" fontId="37" fillId="0" borderId="0" xfId="0" applyFont="1" applyAlignment="1">
      <alignment vertical="center"/>
    </xf>
    <xf numFmtId="0" fontId="37" fillId="0" borderId="0" xfId="0" applyFont="1" applyAlignment="1">
      <alignment horizontal="right" vertical="center"/>
    </xf>
    <xf numFmtId="0" fontId="38" fillId="0" borderId="0" xfId="0" applyFont="1" applyAlignment="1">
      <alignment vertical="center"/>
    </xf>
    <xf numFmtId="165" fontId="37" fillId="0" borderId="0" xfId="0" applyNumberFormat="1" applyFont="1" applyAlignment="1">
      <alignment vertical="center"/>
    </xf>
    <xf numFmtId="0" fontId="39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1" fontId="37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4" fillId="7" borderId="0" xfId="0" applyFont="1" applyFill="1" applyAlignment="1">
      <alignment horizontal="left" vertical="center"/>
    </xf>
    <xf numFmtId="0" fontId="0" fillId="7" borderId="0" xfId="0" applyFill="1" applyAlignment="1">
      <alignment vertical="center"/>
    </xf>
    <xf numFmtId="1" fontId="42" fillId="7" borderId="0" xfId="0" applyNumberFormat="1" applyFont="1" applyFill="1" applyAlignment="1">
      <alignment horizontal="center" vertical="center"/>
    </xf>
    <xf numFmtId="0" fontId="19" fillId="0" borderId="39" xfId="0" applyFont="1" applyBorder="1" applyAlignment="1">
      <alignment vertical="center"/>
    </xf>
    <xf numFmtId="1" fontId="19" fillId="0" borderId="27" xfId="0" applyNumberFormat="1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1" fontId="19" fillId="0" borderId="26" xfId="0" applyNumberFormat="1" applyFont="1" applyBorder="1" applyAlignment="1">
      <alignment horizontal="center" vertical="center"/>
    </xf>
    <xf numFmtId="165" fontId="33" fillId="0" borderId="26" xfId="0" applyNumberFormat="1" applyFont="1" applyBorder="1" applyAlignment="1">
      <alignment horizontal="center" vertical="center"/>
    </xf>
    <xf numFmtId="165" fontId="33" fillId="0" borderId="14" xfId="0" applyNumberFormat="1" applyFont="1" applyBorder="1" applyAlignment="1">
      <alignment horizontal="center" vertical="center"/>
    </xf>
    <xf numFmtId="165" fontId="33" fillId="0" borderId="16" xfId="0" applyNumberFormat="1" applyFont="1" applyBorder="1" applyAlignment="1">
      <alignment horizontal="center" vertical="center"/>
    </xf>
    <xf numFmtId="165" fontId="33" fillId="0" borderId="27" xfId="0" applyNumberFormat="1" applyFont="1" applyBorder="1" applyAlignment="1">
      <alignment horizontal="center" vertical="center"/>
    </xf>
    <xf numFmtId="165" fontId="33" fillId="0" borderId="39" xfId="0" applyNumberFormat="1" applyFont="1" applyBorder="1" applyAlignment="1">
      <alignment horizontal="center" vertical="center"/>
    </xf>
    <xf numFmtId="1" fontId="0" fillId="0" borderId="0" xfId="0" applyNumberFormat="1" applyAlignment="1">
      <alignment vertical="center"/>
    </xf>
    <xf numFmtId="0" fontId="19" fillId="0" borderId="4" xfId="0" applyFont="1" applyBorder="1" applyAlignment="1">
      <alignment vertical="center"/>
    </xf>
    <xf numFmtId="1" fontId="19" fillId="0" borderId="2" xfId="0" applyNumberFormat="1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left" vertical="center"/>
    </xf>
    <xf numFmtId="1" fontId="19" fillId="0" borderId="28" xfId="0" applyNumberFormat="1" applyFont="1" applyBorder="1" applyAlignment="1">
      <alignment horizontal="center" vertical="center"/>
    </xf>
    <xf numFmtId="165" fontId="33" fillId="0" borderId="28" xfId="0" applyNumberFormat="1" applyFont="1" applyBorder="1" applyAlignment="1">
      <alignment horizontal="center" vertical="center"/>
    </xf>
    <xf numFmtId="165" fontId="33" fillId="0" borderId="5" xfId="0" applyNumberFormat="1" applyFont="1" applyBorder="1" applyAlignment="1">
      <alignment horizontal="center" vertical="center"/>
    </xf>
    <xf numFmtId="165" fontId="33" fillId="0" borderId="29" xfId="0" applyNumberFormat="1" applyFont="1" applyBorder="1" applyAlignment="1">
      <alignment horizontal="center" vertical="center"/>
    </xf>
    <xf numFmtId="165" fontId="33" fillId="0" borderId="2" xfId="0" applyNumberFormat="1" applyFont="1" applyBorder="1" applyAlignment="1">
      <alignment horizontal="center" vertical="center"/>
    </xf>
    <xf numFmtId="165" fontId="16" fillId="0" borderId="5" xfId="0" applyNumberFormat="1" applyFont="1" applyBorder="1" applyAlignment="1">
      <alignment horizontal="center" vertical="center"/>
    </xf>
    <xf numFmtId="165" fontId="16" fillId="0" borderId="29" xfId="0" applyNumberFormat="1" applyFont="1" applyBorder="1" applyAlignment="1">
      <alignment horizontal="center" vertical="center"/>
    </xf>
    <xf numFmtId="165" fontId="33" fillId="0" borderId="4" xfId="0" applyNumberFormat="1" applyFont="1" applyBorder="1" applyAlignment="1">
      <alignment horizontal="center" vertical="center"/>
    </xf>
    <xf numFmtId="0" fontId="19" fillId="0" borderId="40" xfId="0" applyFont="1" applyBorder="1" applyAlignment="1">
      <alignment vertical="center"/>
    </xf>
    <xf numFmtId="1" fontId="19" fillId="0" borderId="34" xfId="0" applyNumberFormat="1" applyFont="1" applyBorder="1" applyAlignment="1">
      <alignment horizontal="center" vertical="center"/>
    </xf>
    <xf numFmtId="0" fontId="19" fillId="0" borderId="32" xfId="0" applyFont="1" applyBorder="1" applyAlignment="1">
      <alignment horizontal="left" vertical="center"/>
    </xf>
    <xf numFmtId="1" fontId="19" fillId="0" borderId="31" xfId="0" applyNumberFormat="1" applyFont="1" applyBorder="1" applyAlignment="1">
      <alignment horizontal="center" vertical="center"/>
    </xf>
    <xf numFmtId="165" fontId="33" fillId="0" borderId="31" xfId="0" applyNumberFormat="1" applyFont="1" applyBorder="1" applyAlignment="1">
      <alignment horizontal="center" vertical="center"/>
    </xf>
    <xf numFmtId="165" fontId="33" fillId="0" borderId="32" xfId="0" applyNumberFormat="1" applyFont="1" applyBorder="1" applyAlignment="1">
      <alignment horizontal="center" vertical="center"/>
    </xf>
    <xf numFmtId="165" fontId="33" fillId="0" borderId="33" xfId="0" applyNumberFormat="1" applyFont="1" applyBorder="1" applyAlignment="1">
      <alignment horizontal="center" vertical="center"/>
    </xf>
    <xf numFmtId="165" fontId="33" fillId="0" borderId="34" xfId="0" applyNumberFormat="1" applyFont="1" applyBorder="1" applyAlignment="1">
      <alignment horizontal="center" vertical="center"/>
    </xf>
    <xf numFmtId="165" fontId="16" fillId="0" borderId="32" xfId="0" applyNumberFormat="1" applyFont="1" applyBorder="1" applyAlignment="1">
      <alignment horizontal="center" vertical="center"/>
    </xf>
    <xf numFmtId="165" fontId="16" fillId="0" borderId="33" xfId="0" applyNumberFormat="1" applyFont="1" applyBorder="1" applyAlignment="1">
      <alignment horizontal="center" vertical="center"/>
    </xf>
    <xf numFmtId="165" fontId="33" fillId="0" borderId="40" xfId="0" applyNumberFormat="1" applyFont="1" applyBorder="1" applyAlignment="1">
      <alignment horizontal="center" vertical="center"/>
    </xf>
    <xf numFmtId="165" fontId="33" fillId="0" borderId="47" xfId="0" applyNumberFormat="1" applyFont="1" applyBorder="1" applyAlignment="1">
      <alignment horizontal="center" vertical="center"/>
    </xf>
    <xf numFmtId="165" fontId="33" fillId="0" borderId="12" xfId="0" applyNumberFormat="1" applyFont="1" applyBorder="1" applyAlignment="1">
      <alignment horizontal="center" vertical="center"/>
    </xf>
    <xf numFmtId="165" fontId="33" fillId="0" borderId="48" xfId="0" applyNumberFormat="1" applyFont="1" applyBorder="1" applyAlignment="1">
      <alignment horizontal="center" vertical="center"/>
    </xf>
    <xf numFmtId="165" fontId="33" fillId="0" borderId="11" xfId="0" applyNumberFormat="1" applyFont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19" fillId="0" borderId="40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165" fontId="14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165" fontId="33" fillId="0" borderId="0" xfId="0" applyNumberFormat="1" applyFont="1" applyAlignment="1">
      <alignment horizontal="center" vertical="center"/>
    </xf>
    <xf numFmtId="0" fontId="71" fillId="0" borderId="0" xfId="0" applyFont="1" applyAlignment="1">
      <alignment vertical="center"/>
    </xf>
    <xf numFmtId="165" fontId="56" fillId="0" borderId="0" xfId="0" applyNumberFormat="1" applyFont="1" applyAlignment="1">
      <alignment horizontal="center" vertical="center"/>
    </xf>
    <xf numFmtId="0" fontId="56" fillId="7" borderId="9" xfId="0" applyFont="1" applyFill="1" applyBorder="1" applyAlignment="1">
      <alignment horizontal="right" vertical="center"/>
    </xf>
    <xf numFmtId="0" fontId="40" fillId="7" borderId="4" xfId="0" applyFont="1" applyFill="1" applyBorder="1" applyAlignment="1">
      <alignment vertical="center"/>
    </xf>
    <xf numFmtId="0" fontId="40" fillId="7" borderId="2" xfId="0" applyFont="1" applyFill="1" applyBorder="1" applyAlignment="1">
      <alignment vertical="center"/>
    </xf>
    <xf numFmtId="165" fontId="2" fillId="7" borderId="0" xfId="0" applyNumberFormat="1" applyFont="1" applyFill="1" applyAlignment="1">
      <alignment horizontal="left" vertical="center"/>
    </xf>
    <xf numFmtId="0" fontId="2" fillId="7" borderId="49" xfId="0" applyFont="1" applyFill="1" applyBorder="1" applyAlignment="1">
      <alignment horizontal="right" vertical="center"/>
    </xf>
    <xf numFmtId="0" fontId="0" fillId="7" borderId="49" xfId="0" applyFill="1" applyBorder="1" applyAlignment="1">
      <alignment vertical="center"/>
    </xf>
    <xf numFmtId="0" fontId="56" fillId="7" borderId="32" xfId="0" applyFont="1" applyFill="1" applyBorder="1" applyAlignment="1">
      <alignment horizontal="right" vertical="center"/>
    </xf>
    <xf numFmtId="0" fontId="1" fillId="7" borderId="5" xfId="0" applyFont="1" applyFill="1" applyBorder="1" applyAlignment="1">
      <alignment vertical="center"/>
    </xf>
    <xf numFmtId="165" fontId="33" fillId="0" borderId="10" xfId="0" applyNumberFormat="1" applyFont="1" applyBorder="1" applyAlignment="1">
      <alignment horizontal="center" vertical="center"/>
    </xf>
    <xf numFmtId="165" fontId="3" fillId="0" borderId="26" xfId="0" applyNumberFormat="1" applyFont="1" applyBorder="1" applyAlignment="1">
      <alignment vertical="center"/>
    </xf>
    <xf numFmtId="165" fontId="3" fillId="0" borderId="28" xfId="0" applyNumberFormat="1" applyFont="1" applyBorder="1" applyAlignment="1">
      <alignment vertical="center"/>
    </xf>
    <xf numFmtId="165" fontId="33" fillId="0" borderId="31" xfId="0" applyNumberFormat="1" applyFont="1" applyBorder="1" applyAlignment="1">
      <alignment horizontal="center" vertical="center" wrapText="1"/>
    </xf>
    <xf numFmtId="165" fontId="3" fillId="0" borderId="30" xfId="0" applyNumberFormat="1" applyFont="1" applyBorder="1" applyAlignment="1">
      <alignment vertical="center"/>
    </xf>
    <xf numFmtId="165" fontId="3" fillId="0" borderId="9" xfId="0" applyNumberFormat="1" applyFont="1" applyBorder="1" applyAlignment="1">
      <alignment vertical="center"/>
    </xf>
    <xf numFmtId="165" fontId="33" fillId="0" borderId="30" xfId="0" applyNumberFormat="1" applyFont="1" applyBorder="1" applyAlignment="1">
      <alignment horizontal="center" vertical="center"/>
    </xf>
    <xf numFmtId="165" fontId="33" fillId="0" borderId="9" xfId="0" applyNumberFormat="1" applyFont="1" applyBorder="1" applyAlignment="1">
      <alignment horizontal="center" vertical="center"/>
    </xf>
    <xf numFmtId="1" fontId="3" fillId="0" borderId="74" xfId="0" applyNumberFormat="1" applyFont="1" applyBorder="1" applyAlignment="1">
      <alignment horizontal="center" vertical="center"/>
    </xf>
    <xf numFmtId="165" fontId="33" fillId="0" borderId="8" xfId="0" applyNumberFormat="1" applyFont="1" applyBorder="1" applyAlignment="1">
      <alignment horizontal="center" vertical="center"/>
    </xf>
    <xf numFmtId="165" fontId="40" fillId="0" borderId="0" xfId="0" applyNumberFormat="1" applyFont="1" applyAlignment="1">
      <alignment horizontal="right" vertical="center"/>
    </xf>
    <xf numFmtId="1" fontId="37" fillId="0" borderId="0" xfId="0" applyNumberFormat="1" applyFont="1" applyAlignment="1">
      <alignment vertical="center"/>
    </xf>
    <xf numFmtId="0" fontId="70" fillId="0" borderId="0" xfId="0" applyFont="1" applyAlignment="1">
      <alignment vertical="center"/>
    </xf>
    <xf numFmtId="165" fontId="3" fillId="7" borderId="5" xfId="0" applyNumberFormat="1" applyFont="1" applyFill="1" applyBorder="1" applyAlignment="1">
      <alignment horizontal="center" vertical="center" wrapText="1"/>
    </xf>
    <xf numFmtId="165" fontId="3" fillId="7" borderId="38" xfId="0" applyNumberFormat="1" applyFont="1" applyFill="1" applyBorder="1" applyAlignment="1">
      <alignment horizontal="center" vertical="center" wrapText="1"/>
    </xf>
    <xf numFmtId="165" fontId="3" fillId="7" borderId="28" xfId="0" applyNumberFormat="1" applyFont="1" applyFill="1" applyBorder="1" applyAlignment="1">
      <alignment horizontal="center" vertical="center" wrapText="1"/>
    </xf>
    <xf numFmtId="165" fontId="3" fillId="7" borderId="29" xfId="0" applyNumberFormat="1" applyFont="1" applyFill="1" applyBorder="1" applyAlignment="1">
      <alignment horizontal="center" vertical="center" wrapText="1"/>
    </xf>
    <xf numFmtId="165" fontId="3" fillId="7" borderId="45" xfId="0" applyNumberFormat="1" applyFont="1" applyFill="1" applyBorder="1" applyAlignment="1">
      <alignment horizontal="center" vertical="center" wrapText="1"/>
    </xf>
    <xf numFmtId="165" fontId="19" fillId="0" borderId="0" xfId="0" applyNumberFormat="1" applyFont="1" applyAlignment="1">
      <alignment vertical="center"/>
    </xf>
    <xf numFmtId="1" fontId="2" fillId="0" borderId="20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65" fontId="49" fillId="0" borderId="0" xfId="0" applyNumberFormat="1" applyFont="1" applyAlignment="1">
      <alignment horizontal="center" vertical="center"/>
    </xf>
    <xf numFmtId="165" fontId="49" fillId="0" borderId="0" xfId="0" applyNumberFormat="1" applyFont="1" applyAlignment="1">
      <alignment vertical="center"/>
    </xf>
    <xf numFmtId="1" fontId="73" fillId="0" borderId="0" xfId="0" applyNumberFormat="1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64" fillId="0" borderId="0" xfId="0" applyFont="1" applyAlignment="1">
      <alignment vertical="center"/>
    </xf>
    <xf numFmtId="0" fontId="74" fillId="7" borderId="0" xfId="0" applyFont="1" applyFill="1" applyAlignment="1">
      <alignment horizontal="left" vertical="center"/>
    </xf>
    <xf numFmtId="0" fontId="74" fillId="7" borderId="0" xfId="0" applyFont="1" applyFill="1" applyAlignment="1">
      <alignment vertical="center"/>
    </xf>
    <xf numFmtId="0" fontId="74" fillId="7" borderId="0" xfId="0" applyFont="1" applyFill="1" applyAlignment="1">
      <alignment horizontal="center" vertical="center"/>
    </xf>
    <xf numFmtId="165" fontId="74" fillId="7" borderId="0" xfId="0" applyNumberFormat="1" applyFont="1" applyFill="1" applyAlignment="1">
      <alignment vertical="center"/>
    </xf>
    <xf numFmtId="165" fontId="74" fillId="7" borderId="0" xfId="0" applyNumberFormat="1" applyFont="1" applyFill="1" applyAlignment="1">
      <alignment horizontal="right" vertical="center"/>
    </xf>
    <xf numFmtId="165" fontId="74" fillId="7" borderId="0" xfId="0" applyNumberFormat="1" applyFont="1" applyFill="1" applyAlignment="1">
      <alignment horizontal="center" vertical="center"/>
    </xf>
    <xf numFmtId="1" fontId="42" fillId="7" borderId="4" xfId="0" applyNumberFormat="1" applyFont="1" applyFill="1" applyBorder="1" applyAlignment="1">
      <alignment horizontal="center" vertical="center"/>
    </xf>
    <xf numFmtId="1" fontId="43" fillId="7" borderId="7" xfId="0" applyNumberFormat="1" applyFont="1" applyFill="1" applyBorder="1" applyAlignment="1">
      <alignment horizontal="center" vertical="center"/>
    </xf>
    <xf numFmtId="165" fontId="3" fillId="7" borderId="31" xfId="0" applyNumberFormat="1" applyFont="1" applyFill="1" applyBorder="1" applyAlignment="1">
      <alignment horizontal="center" vertical="center" wrapText="1"/>
    </xf>
    <xf numFmtId="165" fontId="49" fillId="7" borderId="0" xfId="0" applyNumberFormat="1" applyFont="1" applyFill="1" applyAlignment="1">
      <alignment vertical="center"/>
    </xf>
    <xf numFmtId="165" fontId="49" fillId="7" borderId="0" xfId="0" applyNumberFormat="1" applyFont="1" applyFill="1" applyAlignment="1">
      <alignment horizontal="center" vertical="center"/>
    </xf>
    <xf numFmtId="1" fontId="73" fillId="7" borderId="0" xfId="0" applyNumberFormat="1" applyFont="1" applyFill="1" applyAlignment="1">
      <alignment horizontal="center" vertical="center"/>
    </xf>
    <xf numFmtId="0" fontId="74" fillId="0" borderId="0" xfId="0" applyFont="1" applyAlignment="1">
      <alignment horizontal="left" vertical="center"/>
    </xf>
    <xf numFmtId="0" fontId="74" fillId="0" borderId="0" xfId="0" applyFont="1" applyAlignment="1">
      <alignment horizontal="left" vertical="center" wrapText="1"/>
    </xf>
    <xf numFmtId="0" fontId="40" fillId="7" borderId="20" xfId="0" applyFont="1" applyFill="1" applyBorder="1" applyAlignment="1">
      <alignment vertical="center"/>
    </xf>
    <xf numFmtId="0" fontId="1" fillId="7" borderId="14" xfId="0" applyFont="1" applyFill="1" applyBorder="1" applyAlignment="1">
      <alignment vertical="center"/>
    </xf>
    <xf numFmtId="0" fontId="40" fillId="7" borderId="39" xfId="0" applyFont="1" applyFill="1" applyBorder="1" applyAlignment="1">
      <alignment vertical="center"/>
    </xf>
    <xf numFmtId="1" fontId="43" fillId="7" borderId="14" xfId="0" applyNumberFormat="1" applyFont="1" applyFill="1" applyBorder="1" applyAlignment="1">
      <alignment horizontal="center" vertical="center"/>
    </xf>
    <xf numFmtId="0" fontId="2" fillId="7" borderId="63" xfId="0" applyFont="1" applyFill="1" applyBorder="1" applyAlignment="1">
      <alignment horizontal="right" vertical="center"/>
    </xf>
    <xf numFmtId="0" fontId="2" fillId="7" borderId="55" xfId="0" applyFont="1" applyFill="1" applyBorder="1" applyAlignment="1">
      <alignment horizontal="right" vertical="center"/>
    </xf>
    <xf numFmtId="0" fontId="1" fillId="7" borderId="32" xfId="0" applyFont="1" applyFill="1" applyBorder="1" applyAlignment="1">
      <alignment vertical="center"/>
    </xf>
    <xf numFmtId="0" fontId="2" fillId="7" borderId="40" xfId="0" applyFont="1" applyFill="1" applyBorder="1" applyAlignment="1">
      <alignment horizontal="center" vertical="center"/>
    </xf>
    <xf numFmtId="0" fontId="40" fillId="7" borderId="34" xfId="0" applyFont="1" applyFill="1" applyBorder="1" applyAlignment="1">
      <alignment vertical="center"/>
    </xf>
    <xf numFmtId="1" fontId="43" fillId="7" borderId="32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9" fillId="0" borderId="0" xfId="0" applyFont="1" applyAlignment="1">
      <alignment vertical="center" wrapText="1"/>
    </xf>
    <xf numFmtId="165" fontId="38" fillId="4" borderId="0" xfId="0" applyNumberFormat="1" applyFont="1" applyFill="1"/>
    <xf numFmtId="1" fontId="7" fillId="0" borderId="77" xfId="0" applyNumberFormat="1" applyFont="1" applyBorder="1" applyAlignment="1">
      <alignment horizontal="center" vertical="center"/>
    </xf>
    <xf numFmtId="1" fontId="7" fillId="0" borderId="53" xfId="0" applyNumberFormat="1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19" fillId="0" borderId="16" xfId="0" applyFont="1" applyBorder="1" applyAlignment="1">
      <alignment horizontal="left" vertical="center"/>
    </xf>
    <xf numFmtId="0" fontId="19" fillId="0" borderId="29" xfId="0" applyFont="1" applyBorder="1" applyAlignment="1">
      <alignment horizontal="left" vertical="center"/>
    </xf>
    <xf numFmtId="0" fontId="19" fillId="0" borderId="33" xfId="0" applyFont="1" applyBorder="1" applyAlignment="1">
      <alignment horizontal="left" vertical="center"/>
    </xf>
    <xf numFmtId="0" fontId="7" fillId="0" borderId="76" xfId="0" applyFont="1" applyBorder="1" applyAlignment="1">
      <alignment vertical="center"/>
    </xf>
    <xf numFmtId="1" fontId="7" fillId="0" borderId="43" xfId="0" applyNumberFormat="1" applyFont="1" applyBorder="1" applyAlignment="1">
      <alignment horizontal="center" vertical="center"/>
    </xf>
    <xf numFmtId="1" fontId="7" fillId="0" borderId="57" xfId="0" applyNumberFormat="1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9" fillId="0" borderId="12" xfId="0" applyFont="1" applyBorder="1" applyAlignment="1">
      <alignment horizontal="center" vertical="center"/>
    </xf>
    <xf numFmtId="0" fontId="19" fillId="0" borderId="48" xfId="0" applyFont="1" applyBorder="1" applyAlignment="1">
      <alignment horizontal="left" vertical="center"/>
    </xf>
    <xf numFmtId="1" fontId="7" fillId="0" borderId="47" xfId="0" applyNumberFormat="1" applyFont="1" applyBorder="1" applyAlignment="1">
      <alignment horizontal="right" vertical="center"/>
    </xf>
    <xf numFmtId="0" fontId="15" fillId="0" borderId="12" xfId="0" applyFont="1" applyBorder="1" applyAlignment="1">
      <alignment horizontal="center" vertical="center"/>
    </xf>
    <xf numFmtId="1" fontId="19" fillId="0" borderId="76" xfId="0" applyNumberFormat="1" applyFont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165" fontId="15" fillId="0" borderId="0" xfId="0" applyNumberFormat="1" applyFont="1" applyAlignment="1">
      <alignment vertical="center"/>
    </xf>
    <xf numFmtId="1" fontId="15" fillId="0" borderId="0" xfId="0" applyNumberFormat="1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31" fillId="0" borderId="0" xfId="0" applyFont="1" applyAlignment="1">
      <alignment horizontal="right" vertical="center"/>
    </xf>
    <xf numFmtId="1" fontId="13" fillId="0" borderId="0" xfId="0" applyNumberFormat="1" applyFont="1" applyAlignment="1">
      <alignment horizontal="left"/>
    </xf>
    <xf numFmtId="0" fontId="71" fillId="0" borderId="5" xfId="0" applyFont="1" applyBorder="1" applyAlignment="1">
      <alignment horizontal="center" vertical="center"/>
    </xf>
    <xf numFmtId="0" fontId="71" fillId="0" borderId="5" xfId="0" applyFont="1" applyBorder="1" applyAlignment="1">
      <alignment vertical="center"/>
    </xf>
    <xf numFmtId="0" fontId="71" fillId="0" borderId="81" xfId="0" applyFont="1" applyBorder="1" applyAlignment="1">
      <alignment horizontal="center" vertical="center"/>
    </xf>
    <xf numFmtId="0" fontId="71" fillId="0" borderId="82" xfId="0" applyFont="1" applyBorder="1" applyAlignment="1">
      <alignment horizontal="center" vertical="center"/>
    </xf>
    <xf numFmtId="0" fontId="71" fillId="0" borderId="82" xfId="0" applyFont="1" applyBorder="1" applyAlignment="1">
      <alignment vertical="center"/>
    </xf>
    <xf numFmtId="0" fontId="71" fillId="0" borderId="83" xfId="0" applyFont="1" applyBorder="1" applyAlignment="1">
      <alignment horizontal="center" vertical="center"/>
    </xf>
    <xf numFmtId="0" fontId="71" fillId="0" borderId="84" xfId="0" applyFont="1" applyBorder="1" applyAlignment="1">
      <alignment horizontal="center" vertical="center"/>
    </xf>
    <xf numFmtId="0" fontId="71" fillId="0" borderId="85" xfId="0" applyFont="1" applyBorder="1" applyAlignment="1">
      <alignment horizontal="center" vertical="center"/>
    </xf>
    <xf numFmtId="0" fontId="71" fillId="0" borderId="84" xfId="0" applyFont="1" applyBorder="1" applyAlignment="1">
      <alignment vertical="center"/>
    </xf>
    <xf numFmtId="0" fontId="71" fillId="0" borderId="85" xfId="0" applyFont="1" applyBorder="1" applyAlignment="1">
      <alignment vertical="center"/>
    </xf>
    <xf numFmtId="0" fontId="71" fillId="0" borderId="4" xfId="0" applyFont="1" applyBorder="1" applyAlignment="1">
      <alignment horizontal="center" vertical="center"/>
    </xf>
    <xf numFmtId="0" fontId="71" fillId="0" borderId="4" xfId="0" applyFont="1" applyBorder="1" applyAlignment="1">
      <alignment vertical="center"/>
    </xf>
    <xf numFmtId="0" fontId="71" fillId="0" borderId="86" xfId="0" applyFont="1" applyBorder="1" applyAlignment="1">
      <alignment vertical="center"/>
    </xf>
    <xf numFmtId="0" fontId="71" fillId="0" borderId="86" xfId="0" applyFont="1" applyBorder="1" applyAlignment="1">
      <alignment horizontal="center" vertical="center"/>
    </xf>
    <xf numFmtId="0" fontId="35" fillId="0" borderId="0" xfId="0" applyFont="1" applyAlignment="1">
      <alignment vertical="center"/>
    </xf>
    <xf numFmtId="165" fontId="18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58" fillId="0" borderId="2" xfId="0" applyFont="1" applyBorder="1" applyAlignment="1">
      <alignment vertical="center"/>
    </xf>
    <xf numFmtId="165" fontId="80" fillId="0" borderId="37" xfId="0" applyNumberFormat="1" applyFont="1" applyBorder="1" applyAlignment="1">
      <alignment horizontal="center" vertical="center" wrapText="1"/>
    </xf>
    <xf numFmtId="165" fontId="68" fillId="0" borderId="38" xfId="0" applyNumberFormat="1" applyFont="1" applyBorder="1" applyAlignment="1">
      <alignment horizontal="center" vertical="center" textRotation="90" wrapText="1"/>
    </xf>
    <xf numFmtId="165" fontId="80" fillId="0" borderId="38" xfId="0" applyNumberFormat="1" applyFont="1" applyBorder="1" applyAlignment="1">
      <alignment horizontal="center" vertical="center" wrapText="1"/>
    </xf>
    <xf numFmtId="165" fontId="68" fillId="0" borderId="45" xfId="0" applyNumberFormat="1" applyFont="1" applyBorder="1" applyAlignment="1">
      <alignment horizontal="center" vertical="center" textRotation="90" wrapText="1"/>
    </xf>
    <xf numFmtId="165" fontId="80" fillId="0" borderId="69" xfId="0" applyNumberFormat="1" applyFont="1" applyBorder="1" applyAlignment="1">
      <alignment horizontal="center" vertical="center" wrapText="1"/>
    </xf>
    <xf numFmtId="165" fontId="80" fillId="0" borderId="24" xfId="0" applyNumberFormat="1" applyFont="1" applyBorder="1" applyAlignment="1">
      <alignment horizontal="center" vertical="center" wrapText="1"/>
    </xf>
    <xf numFmtId="165" fontId="68" fillId="0" borderId="24" xfId="0" applyNumberFormat="1" applyFont="1" applyBorder="1" applyAlignment="1">
      <alignment horizontal="center" vertical="center" textRotation="90" wrapText="1"/>
    </xf>
    <xf numFmtId="165" fontId="80" fillId="0" borderId="25" xfId="0" applyNumberFormat="1" applyFont="1" applyBorder="1" applyAlignment="1">
      <alignment horizontal="center" vertical="center" wrapText="1"/>
    </xf>
    <xf numFmtId="165" fontId="68" fillId="0" borderId="68" xfId="0" applyNumberFormat="1" applyFont="1" applyBorder="1" applyAlignment="1">
      <alignment horizontal="center" vertical="center" textRotation="90" wrapText="1"/>
    </xf>
    <xf numFmtId="165" fontId="80" fillId="0" borderId="68" xfId="0" applyNumberFormat="1" applyFont="1" applyBorder="1" applyAlignment="1">
      <alignment horizontal="center" vertical="center" wrapText="1"/>
    </xf>
    <xf numFmtId="165" fontId="68" fillId="0" borderId="23" xfId="0" applyNumberFormat="1" applyFont="1" applyBorder="1" applyAlignment="1">
      <alignment horizontal="center" vertical="center" textRotation="90" wrapText="1"/>
    </xf>
    <xf numFmtId="165" fontId="80" fillId="0" borderId="22" xfId="0" applyNumberFormat="1" applyFont="1" applyBorder="1" applyAlignment="1">
      <alignment horizontal="center" vertical="center" wrapText="1"/>
    </xf>
    <xf numFmtId="165" fontId="11" fillId="0" borderId="22" xfId="0" applyNumberFormat="1" applyFont="1" applyBorder="1" applyAlignment="1">
      <alignment horizontal="center" vertical="center"/>
    </xf>
    <xf numFmtId="0" fontId="69" fillId="0" borderId="45" xfId="0" applyFont="1" applyBorder="1" applyAlignment="1">
      <alignment horizontal="center" vertical="center" textRotation="90"/>
    </xf>
    <xf numFmtId="165" fontId="11" fillId="0" borderId="69" xfId="0" applyNumberFormat="1" applyFont="1" applyBorder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76" fillId="0" borderId="0" xfId="0" applyFont="1"/>
    <xf numFmtId="0" fontId="39" fillId="0" borderId="0" xfId="0" applyFont="1" applyAlignment="1">
      <alignment horizontal="left" vertical="center"/>
    </xf>
    <xf numFmtId="0" fontId="39" fillId="0" borderId="0" xfId="0" applyFont="1" applyAlignment="1">
      <alignment horizontal="right" vertical="center"/>
    </xf>
    <xf numFmtId="0" fontId="58" fillId="0" borderId="0" xfId="0" applyFont="1" applyAlignment="1">
      <alignment horizontal="left" vertical="center" indent="1"/>
    </xf>
    <xf numFmtId="1" fontId="58" fillId="0" borderId="0" xfId="0" applyNumberFormat="1" applyFont="1" applyAlignment="1">
      <alignment horizontal="center" vertical="center"/>
    </xf>
    <xf numFmtId="0" fontId="58" fillId="0" borderId="0" xfId="0" applyFont="1" applyAlignment="1">
      <alignment horizontal="left"/>
    </xf>
    <xf numFmtId="0" fontId="58" fillId="0" borderId="1" xfId="0" applyFont="1" applyBorder="1" applyAlignment="1">
      <alignment horizontal="left" vertical="center" indent="1"/>
    </xf>
    <xf numFmtId="0" fontId="58" fillId="0" borderId="1" xfId="0" applyFont="1" applyBorder="1" applyAlignment="1">
      <alignment horizontal="center"/>
    </xf>
    <xf numFmtId="0" fontId="58" fillId="0" borderId="3" xfId="0" applyFont="1" applyBorder="1" applyAlignment="1">
      <alignment horizontal="left" vertical="center" indent="1"/>
    </xf>
    <xf numFmtId="0" fontId="58" fillId="0" borderId="3" xfId="0" applyFont="1" applyBorder="1" applyAlignment="1">
      <alignment horizontal="center" vertical="center" wrapText="1"/>
    </xf>
    <xf numFmtId="0" fontId="58" fillId="0" borderId="0" xfId="0" applyFont="1" applyAlignment="1">
      <alignment horizontal="center" vertical="center" wrapText="1"/>
    </xf>
    <xf numFmtId="0" fontId="58" fillId="0" borderId="0" xfId="0" applyFont="1" applyAlignment="1">
      <alignment vertical="center" wrapText="1"/>
    </xf>
    <xf numFmtId="0" fontId="81" fillId="0" borderId="0" xfId="0" applyFont="1"/>
    <xf numFmtId="0" fontId="58" fillId="0" borderId="1" xfId="0" applyFont="1" applyBorder="1" applyAlignment="1">
      <alignment horizontal="center" vertical="center"/>
    </xf>
    <xf numFmtId="0" fontId="39" fillId="0" borderId="0" xfId="0" applyFont="1" applyAlignment="1">
      <alignment horizontal="right" vertical="center" wrapText="1"/>
    </xf>
    <xf numFmtId="0" fontId="39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62" fillId="0" borderId="0" xfId="0" applyFont="1"/>
    <xf numFmtId="0" fontId="82" fillId="0" borderId="0" xfId="0" applyFont="1" applyAlignment="1">
      <alignment horizontal="center" vertical="center"/>
    </xf>
    <xf numFmtId="0" fontId="39" fillId="0" borderId="0" xfId="0" applyFont="1" applyAlignment="1">
      <alignment horizontal="right"/>
    </xf>
    <xf numFmtId="0" fontId="83" fillId="0" borderId="0" xfId="0" applyFont="1"/>
    <xf numFmtId="0" fontId="39" fillId="0" borderId="5" xfId="0" applyFont="1" applyBorder="1" applyAlignment="1">
      <alignment horizontal="center" vertical="center" textRotation="90" wrapText="1"/>
    </xf>
    <xf numFmtId="0" fontId="58" fillId="0" borderId="5" xfId="0" applyFon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 wrapText="1"/>
    </xf>
    <xf numFmtId="0" fontId="58" fillId="0" borderId="5" xfId="0" applyFont="1" applyBorder="1" applyAlignment="1">
      <alignment horizontal="center" vertical="center"/>
    </xf>
    <xf numFmtId="0" fontId="58" fillId="0" borderId="4" xfId="0" applyFont="1" applyBorder="1" applyAlignment="1">
      <alignment horizontal="left" vertical="center" indent="1"/>
    </xf>
    <xf numFmtId="0" fontId="39" fillId="0" borderId="6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/>
    </xf>
    <xf numFmtId="165" fontId="17" fillId="0" borderId="0" xfId="0" applyNumberFormat="1" applyFont="1" applyAlignment="1">
      <alignment vertical="center" wrapText="1"/>
    </xf>
    <xf numFmtId="0" fontId="40" fillId="7" borderId="76" xfId="0" applyFont="1" applyFill="1" applyBorder="1" applyAlignment="1">
      <alignment vertical="center"/>
    </xf>
    <xf numFmtId="1" fontId="58" fillId="0" borderId="0" xfId="0" applyNumberFormat="1" applyFont="1" applyAlignment="1">
      <alignment horizontal="left" vertical="center"/>
    </xf>
    <xf numFmtId="0" fontId="76" fillId="0" borderId="1" xfId="0" applyFont="1" applyBorder="1"/>
    <xf numFmtId="0" fontId="47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8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62" fillId="0" borderId="0" xfId="0" applyFont="1" applyAlignment="1">
      <alignment vertical="top"/>
    </xf>
    <xf numFmtId="0" fontId="82" fillId="0" borderId="0" xfId="0" applyFont="1" applyAlignment="1">
      <alignment horizontal="center" vertical="top"/>
    </xf>
    <xf numFmtId="0" fontId="19" fillId="0" borderId="39" xfId="0" applyFont="1" applyBorder="1" applyAlignment="1">
      <alignment horizontal="left" vertical="center"/>
    </xf>
    <xf numFmtId="165" fontId="80" fillId="0" borderId="73" xfId="0" applyNumberFormat="1" applyFont="1" applyBorder="1" applyAlignment="1">
      <alignment horizontal="center" vertical="center" wrapText="1"/>
    </xf>
    <xf numFmtId="165" fontId="80" fillId="0" borderId="65" xfId="0" applyNumberFormat="1" applyFont="1" applyBorder="1" applyAlignment="1">
      <alignment horizontal="center" vertical="center" wrapText="1"/>
    </xf>
    <xf numFmtId="165" fontId="80" fillId="0" borderId="70" xfId="0" applyNumberFormat="1" applyFont="1" applyBorder="1" applyAlignment="1">
      <alignment horizontal="center" vertical="center" wrapText="1"/>
    </xf>
    <xf numFmtId="165" fontId="80" fillId="0" borderId="72" xfId="0" applyNumberFormat="1" applyFont="1" applyBorder="1" applyAlignment="1">
      <alignment horizontal="center" vertical="center" wrapText="1"/>
    </xf>
    <xf numFmtId="165" fontId="80" fillId="0" borderId="71" xfId="0" applyNumberFormat="1" applyFont="1" applyBorder="1" applyAlignment="1">
      <alignment horizontal="center" vertical="center" wrapText="1"/>
    </xf>
    <xf numFmtId="165" fontId="80" fillId="0" borderId="15" xfId="0" applyNumberFormat="1" applyFont="1" applyBorder="1" applyAlignment="1">
      <alignment horizontal="center" vertical="center" wrapText="1"/>
    </xf>
    <xf numFmtId="165" fontId="80" fillId="0" borderId="67" xfId="0" applyNumberFormat="1" applyFont="1" applyBorder="1" applyAlignment="1">
      <alignment horizontal="center" vertical="center" wrapText="1"/>
    </xf>
    <xf numFmtId="165" fontId="80" fillId="0" borderId="13" xfId="0" applyNumberFormat="1" applyFont="1" applyBorder="1" applyAlignment="1">
      <alignment horizontal="center" vertical="center" wrapText="1"/>
    </xf>
    <xf numFmtId="0" fontId="85" fillId="0" borderId="19" xfId="0" applyFont="1" applyBorder="1" applyAlignment="1">
      <alignment horizontal="center" vertical="center" textRotation="90"/>
    </xf>
    <xf numFmtId="165" fontId="11" fillId="0" borderId="66" xfId="0" applyNumberFormat="1" applyFont="1" applyBorder="1" applyAlignment="1">
      <alignment horizontal="center" vertical="center"/>
    </xf>
    <xf numFmtId="0" fontId="85" fillId="0" borderId="72" xfId="0" applyFont="1" applyBorder="1" applyAlignment="1">
      <alignment horizontal="center" vertical="center" textRotation="90"/>
    </xf>
    <xf numFmtId="0" fontId="59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86" fillId="0" borderId="0" xfId="0" applyFont="1" applyAlignment="1">
      <alignment vertical="center"/>
    </xf>
    <xf numFmtId="0" fontId="87" fillId="0" borderId="0" xfId="0" applyFont="1" applyAlignment="1">
      <alignment vertical="center"/>
    </xf>
    <xf numFmtId="0" fontId="61" fillId="0" borderId="0" xfId="0" applyFont="1" applyAlignment="1">
      <alignment horizontal="left" vertical="center"/>
    </xf>
    <xf numFmtId="0" fontId="61" fillId="0" borderId="0" xfId="0" applyFont="1" applyAlignment="1">
      <alignment vertical="center"/>
    </xf>
    <xf numFmtId="0" fontId="61" fillId="0" borderId="0" xfId="0" applyFont="1" applyAlignment="1">
      <alignment horizontal="center" vertical="center"/>
    </xf>
    <xf numFmtId="165" fontId="61" fillId="0" borderId="0" xfId="0" applyNumberFormat="1" applyFont="1" applyAlignment="1">
      <alignment vertical="center"/>
    </xf>
    <xf numFmtId="165" fontId="61" fillId="0" borderId="0" xfId="0" applyNumberFormat="1" applyFont="1" applyAlignment="1">
      <alignment horizontal="right" vertical="center"/>
    </xf>
    <xf numFmtId="165" fontId="61" fillId="0" borderId="0" xfId="0" applyNumberFormat="1" applyFont="1" applyAlignment="1">
      <alignment horizontal="center" vertical="center"/>
    </xf>
    <xf numFmtId="1" fontId="81" fillId="0" borderId="0" xfId="0" applyNumberFormat="1" applyFont="1" applyAlignment="1">
      <alignment horizontal="center" vertical="center"/>
    </xf>
    <xf numFmtId="0" fontId="72" fillId="0" borderId="0" xfId="0" applyFont="1" applyAlignment="1">
      <alignment horizontal="center" vertical="center"/>
    </xf>
    <xf numFmtId="165" fontId="72" fillId="0" borderId="0" xfId="0" applyNumberFormat="1" applyFont="1" applyAlignment="1">
      <alignment vertical="center"/>
    </xf>
    <xf numFmtId="165" fontId="72" fillId="0" borderId="0" xfId="0" applyNumberFormat="1" applyFont="1" applyAlignment="1">
      <alignment horizontal="right" vertical="center"/>
    </xf>
    <xf numFmtId="165" fontId="72" fillId="0" borderId="0" xfId="0" applyNumberFormat="1" applyFont="1" applyAlignment="1">
      <alignment horizontal="center" vertical="center"/>
    </xf>
    <xf numFmtId="165" fontId="90" fillId="0" borderId="0" xfId="0" applyNumberFormat="1" applyFont="1" applyAlignment="1">
      <alignment horizontal="left" vertical="center"/>
    </xf>
    <xf numFmtId="0" fontId="91" fillId="0" borderId="0" xfId="0" applyFont="1" applyAlignment="1">
      <alignment vertical="center"/>
    </xf>
    <xf numFmtId="165" fontId="90" fillId="0" borderId="0" xfId="0" applyNumberFormat="1" applyFont="1" applyAlignment="1">
      <alignment horizontal="center" vertical="center"/>
    </xf>
    <xf numFmtId="0" fontId="90" fillId="0" borderId="0" xfId="0" applyFont="1" applyAlignment="1">
      <alignment horizontal="center" vertical="center"/>
    </xf>
    <xf numFmtId="0" fontId="49" fillId="7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93" fillId="0" borderId="0" xfId="0" applyFont="1"/>
    <xf numFmtId="165" fontId="3" fillId="0" borderId="34" xfId="0" applyNumberFormat="1" applyFont="1" applyBorder="1" applyAlignment="1">
      <alignment horizontal="center" vertical="center"/>
    </xf>
    <xf numFmtId="1" fontId="33" fillId="0" borderId="33" xfId="0" applyNumberFormat="1" applyFont="1" applyBorder="1" applyAlignment="1">
      <alignment horizontal="center" vertical="center"/>
    </xf>
    <xf numFmtId="0" fontId="49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79" fillId="0" borderId="0" xfId="0" applyFont="1" applyAlignment="1">
      <alignment vertical="center"/>
    </xf>
    <xf numFmtId="0" fontId="79" fillId="0" borderId="0" xfId="0" applyFont="1" applyAlignment="1">
      <alignment horizontal="center" vertical="center"/>
    </xf>
    <xf numFmtId="165" fontId="79" fillId="0" borderId="0" xfId="0" applyNumberFormat="1" applyFont="1" applyAlignment="1">
      <alignment horizontal="right" vertical="center"/>
    </xf>
    <xf numFmtId="2" fontId="13" fillId="0" borderId="0" xfId="0" applyNumberFormat="1" applyFont="1" applyAlignment="1">
      <alignment horizontal="right" vertical="center"/>
    </xf>
    <xf numFmtId="165" fontId="13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3" fillId="0" borderId="0" xfId="0" applyFont="1"/>
    <xf numFmtId="165" fontId="13" fillId="0" borderId="0" xfId="0" applyNumberFormat="1" applyFont="1" applyAlignment="1">
      <alignment horizontal="right"/>
    </xf>
    <xf numFmtId="0" fontId="14" fillId="0" borderId="0" xfId="0" applyFont="1" applyAlignment="1">
      <alignment horizontal="center"/>
    </xf>
    <xf numFmtId="0" fontId="14" fillId="0" borderId="0" xfId="0" applyFont="1"/>
    <xf numFmtId="169" fontId="13" fillId="0" borderId="0" xfId="0" applyNumberFormat="1" applyFont="1"/>
    <xf numFmtId="0" fontId="79" fillId="0" borderId="0" xfId="0" applyFont="1" applyAlignment="1">
      <alignment horizontal="left"/>
    </xf>
    <xf numFmtId="165" fontId="14" fillId="0" borderId="0" xfId="0" applyNumberFormat="1" applyFont="1"/>
    <xf numFmtId="0" fontId="37" fillId="0" borderId="0" xfId="0" applyFont="1" applyAlignment="1">
      <alignment horizontal="justify"/>
    </xf>
    <xf numFmtId="0" fontId="56" fillId="0" borderId="0" xfId="0" applyFont="1"/>
    <xf numFmtId="0" fontId="37" fillId="0" borderId="0" xfId="0" applyFont="1" applyAlignment="1">
      <alignment horizontal="left"/>
    </xf>
    <xf numFmtId="0" fontId="55" fillId="0" borderId="0" xfId="0" applyFont="1" applyAlignment="1">
      <alignment horizontal="left"/>
    </xf>
    <xf numFmtId="0" fontId="16" fillId="0" borderId="0" xfId="0" applyFont="1" applyAlignment="1">
      <alignment horizontal="left" vertical="center"/>
    </xf>
    <xf numFmtId="0" fontId="96" fillId="0" borderId="0" xfId="0" applyFont="1" applyAlignment="1">
      <alignment vertical="center" wrapText="1"/>
    </xf>
    <xf numFmtId="0" fontId="37" fillId="0" borderId="0" xfId="0" applyFont="1" applyAlignment="1">
      <alignment horizontal="center"/>
    </xf>
    <xf numFmtId="0" fontId="37" fillId="0" borderId="0" xfId="0" applyFont="1" applyAlignment="1">
      <alignment wrapText="1"/>
    </xf>
    <xf numFmtId="0" fontId="30" fillId="0" borderId="0" xfId="0" applyFont="1"/>
    <xf numFmtId="0" fontId="37" fillId="0" borderId="1" xfId="0" applyFont="1" applyBorder="1"/>
    <xf numFmtId="0" fontId="37" fillId="0" borderId="3" xfId="0" applyFont="1" applyBorder="1"/>
    <xf numFmtId="0" fontId="37" fillId="0" borderId="0" xfId="0" applyFont="1" applyAlignment="1">
      <alignment horizontal="left" vertical="top"/>
    </xf>
    <xf numFmtId="0" fontId="37" fillId="0" borderId="5" xfId="0" applyFont="1" applyBorder="1" applyAlignment="1">
      <alignment horizontal="center" vertical="center" textRotation="90"/>
    </xf>
    <xf numFmtId="0" fontId="37" fillId="0" borderId="0" xfId="0" applyFont="1" applyAlignment="1">
      <alignment horizontal="justify" vertical="top"/>
    </xf>
    <xf numFmtId="0" fontId="37" fillId="0" borderId="0" xfId="0" applyFont="1" applyAlignment="1">
      <alignment vertical="top"/>
    </xf>
    <xf numFmtId="0" fontId="37" fillId="0" borderId="1" xfId="0" applyFont="1" applyBorder="1" applyAlignment="1">
      <alignment horizontal="justify" vertical="top"/>
    </xf>
    <xf numFmtId="0" fontId="37" fillId="0" borderId="1" xfId="0" applyFont="1" applyBorder="1" applyAlignment="1">
      <alignment horizontal="left" vertical="top" wrapText="1"/>
    </xf>
    <xf numFmtId="0" fontId="37" fillId="0" borderId="3" xfId="0" applyFont="1" applyBorder="1" applyAlignment="1">
      <alignment horizontal="justify" vertical="top"/>
    </xf>
    <xf numFmtId="0" fontId="37" fillId="0" borderId="3" xfId="0" applyFont="1" applyBorder="1" applyAlignment="1">
      <alignment horizontal="left" vertical="top" wrapText="1"/>
    </xf>
    <xf numFmtId="0" fontId="37" fillId="0" borderId="3" xfId="0" applyFont="1" applyBorder="1" applyAlignment="1">
      <alignment horizontal="justify"/>
    </xf>
    <xf numFmtId="0" fontId="37" fillId="0" borderId="3" xfId="0" applyFont="1" applyBorder="1" applyAlignment="1">
      <alignment horizontal="left" vertical="top"/>
    </xf>
    <xf numFmtId="0" fontId="55" fillId="0" borderId="0" xfId="0" applyFont="1" applyAlignment="1">
      <alignment horizontal="center" wrapText="1"/>
    </xf>
    <xf numFmtId="0" fontId="98" fillId="0" borderId="1" xfId="0" applyFont="1" applyBorder="1" applyAlignment="1">
      <alignment horizontal="center"/>
    </xf>
    <xf numFmtId="1" fontId="98" fillId="0" borderId="1" xfId="0" applyNumberFormat="1" applyFont="1" applyBorder="1" applyAlignment="1">
      <alignment horizontal="center"/>
    </xf>
    <xf numFmtId="0" fontId="98" fillId="0" borderId="3" xfId="0" applyFont="1" applyBorder="1" applyAlignment="1">
      <alignment horizontal="center"/>
    </xf>
    <xf numFmtId="0" fontId="37" fillId="0" borderId="5" xfId="0" applyFont="1" applyBorder="1" applyAlignment="1">
      <alignment horizontal="right"/>
    </xf>
    <xf numFmtId="0" fontId="55" fillId="0" borderId="5" xfId="0" applyFont="1" applyBorder="1" applyAlignment="1">
      <alignment horizontal="center"/>
    </xf>
    <xf numFmtId="0" fontId="98" fillId="0" borderId="5" xfId="0" applyFont="1" applyBorder="1" applyAlignment="1">
      <alignment horizontal="center" vertical="center" wrapText="1"/>
    </xf>
    <xf numFmtId="165" fontId="3" fillId="7" borderId="2" xfId="0" applyNumberFormat="1" applyFont="1" applyFill="1" applyBorder="1" applyAlignment="1">
      <alignment horizontal="center" vertical="center" wrapText="1"/>
    </xf>
    <xf numFmtId="0" fontId="37" fillId="0" borderId="5" xfId="0" applyFont="1" applyBorder="1" applyAlignment="1">
      <alignment horizontal="center"/>
    </xf>
    <xf numFmtId="1" fontId="43" fillId="7" borderId="39" xfId="0" applyNumberFormat="1" applyFont="1" applyFill="1" applyBorder="1" applyAlignment="1">
      <alignment horizontal="center" vertical="center"/>
    </xf>
    <xf numFmtId="1" fontId="43" fillId="7" borderId="4" xfId="0" applyNumberFormat="1" applyFont="1" applyFill="1" applyBorder="1" applyAlignment="1">
      <alignment horizontal="center" vertical="center"/>
    </xf>
    <xf numFmtId="1" fontId="43" fillId="7" borderId="40" xfId="0" applyNumberFormat="1" applyFont="1" applyFill="1" applyBorder="1" applyAlignment="1">
      <alignment horizontal="center" vertical="center"/>
    </xf>
    <xf numFmtId="165" fontId="3" fillId="7" borderId="58" xfId="0" applyNumberFormat="1" applyFont="1" applyFill="1" applyBorder="1" applyAlignment="1">
      <alignment horizontal="center" vertical="center" wrapText="1"/>
    </xf>
    <xf numFmtId="165" fontId="1" fillId="8" borderId="62" xfId="0" applyNumberFormat="1" applyFont="1" applyFill="1" applyBorder="1" applyAlignment="1">
      <alignment horizontal="center" vertical="center" wrapText="1"/>
    </xf>
    <xf numFmtId="0" fontId="43" fillId="7" borderId="41" xfId="0" applyFont="1" applyFill="1" applyBorder="1" applyAlignment="1">
      <alignment horizontal="center" vertical="center"/>
    </xf>
    <xf numFmtId="0" fontId="43" fillId="7" borderId="54" xfId="0" applyFont="1" applyFill="1" applyBorder="1" applyAlignment="1">
      <alignment horizontal="center" vertical="center"/>
    </xf>
    <xf numFmtId="0" fontId="43" fillId="7" borderId="56" xfId="0" applyFont="1" applyFill="1" applyBorder="1" applyAlignment="1">
      <alignment horizontal="center" vertical="center"/>
    </xf>
    <xf numFmtId="0" fontId="36" fillId="0" borderId="0" xfId="0" applyFont="1" applyAlignment="1">
      <alignment horizontal="center"/>
    </xf>
    <xf numFmtId="0" fontId="51" fillId="0" borderId="1" xfId="0" applyFont="1" applyBorder="1" applyAlignment="1">
      <alignment horizontal="center"/>
    </xf>
    <xf numFmtId="0" fontId="51" fillId="0" borderId="3" xfId="0" applyFont="1" applyBorder="1" applyAlignment="1">
      <alignment horizontal="center"/>
    </xf>
    <xf numFmtId="165" fontId="40" fillId="7" borderId="46" xfId="0" applyNumberFormat="1" applyFont="1" applyFill="1" applyBorder="1" applyAlignment="1">
      <alignment horizontal="center" vertical="center"/>
    </xf>
    <xf numFmtId="165" fontId="40" fillId="7" borderId="3" xfId="0" applyNumberFormat="1" applyFont="1" applyFill="1" applyBorder="1" applyAlignment="1">
      <alignment horizontal="center" vertical="center"/>
    </xf>
    <xf numFmtId="165" fontId="40" fillId="7" borderId="49" xfId="0" applyNumberFormat="1" applyFont="1" applyFill="1" applyBorder="1" applyAlignment="1">
      <alignment horizontal="center" vertical="center"/>
    </xf>
    <xf numFmtId="0" fontId="37" fillId="0" borderId="0" xfId="0" applyFont="1" applyAlignment="1">
      <alignment horizontal="center" vertical="top"/>
    </xf>
    <xf numFmtId="0" fontId="37" fillId="0" borderId="1" xfId="0" applyFont="1" applyBorder="1" applyAlignment="1">
      <alignment horizontal="center" vertical="top"/>
    </xf>
    <xf numFmtId="0" fontId="37" fillId="0" borderId="0" xfId="0" applyFont="1" applyAlignment="1">
      <alignment horizontal="right" vertical="top"/>
    </xf>
    <xf numFmtId="0" fontId="37" fillId="0" borderId="5" xfId="0" applyFont="1" applyBorder="1" applyAlignment="1">
      <alignment vertical="top"/>
    </xf>
    <xf numFmtId="0" fontId="37" fillId="0" borderId="5" xfId="0" applyFont="1" applyBorder="1" applyAlignment="1">
      <alignment horizontal="center" vertical="top"/>
    </xf>
    <xf numFmtId="0" fontId="37" fillId="0" borderId="5" xfId="0" applyFont="1" applyBorder="1"/>
    <xf numFmtId="0" fontId="52" fillId="0" borderId="0" xfId="0" applyFont="1"/>
    <xf numFmtId="0" fontId="55" fillId="0" borderId="0" xfId="0" applyFont="1"/>
    <xf numFmtId="0" fontId="37" fillId="0" borderId="64" xfId="0" applyFont="1" applyBorder="1"/>
    <xf numFmtId="0" fontId="56" fillId="0" borderId="5" xfId="0" applyFont="1" applyBorder="1" applyAlignment="1">
      <alignment horizontal="center"/>
    </xf>
    <xf numFmtId="0" fontId="37" fillId="0" borderId="59" xfId="0" applyFont="1" applyBorder="1"/>
    <xf numFmtId="0" fontId="37" fillId="0" borderId="87" xfId="0" applyFont="1" applyBorder="1"/>
    <xf numFmtId="0" fontId="37" fillId="0" borderId="50" xfId="0" applyFont="1" applyBorder="1"/>
    <xf numFmtId="0" fontId="37" fillId="0" borderId="1" xfId="0" applyFont="1" applyBorder="1" applyAlignment="1">
      <alignment vertical="center"/>
    </xf>
    <xf numFmtId="0" fontId="37" fillId="0" borderId="88" xfId="0" applyFont="1" applyBorder="1" applyAlignment="1">
      <alignment horizontal="center"/>
    </xf>
    <xf numFmtId="0" fontId="37" fillId="0" borderId="88" xfId="0" applyFont="1" applyBorder="1"/>
    <xf numFmtId="0" fontId="37" fillId="0" borderId="89" xfId="0" applyFont="1" applyBorder="1"/>
    <xf numFmtId="0" fontId="37" fillId="0" borderId="89" xfId="0" applyFont="1" applyBorder="1" applyAlignment="1">
      <alignment vertical="center"/>
    </xf>
    <xf numFmtId="0" fontId="37" fillId="0" borderId="1" xfId="0" applyFont="1" applyBorder="1" applyAlignment="1">
      <alignment horizontal="right" vertical="center"/>
    </xf>
    <xf numFmtId="0" fontId="36" fillId="0" borderId="0" xfId="0" applyFont="1" applyAlignment="1">
      <alignment horizontal="center" vertical="top"/>
    </xf>
    <xf numFmtId="0" fontId="37" fillId="0" borderId="89" xfId="0" applyFont="1" applyBorder="1" applyAlignment="1">
      <alignment vertical="top"/>
    </xf>
    <xf numFmtId="165" fontId="22" fillId="0" borderId="4" xfId="0" applyNumberFormat="1" applyFont="1" applyBorder="1" applyAlignment="1">
      <alignment horizontal="center" vertical="center"/>
    </xf>
    <xf numFmtId="2" fontId="56" fillId="0" borderId="0" xfId="0" applyNumberFormat="1" applyFont="1" applyAlignment="1">
      <alignment horizontal="center" vertical="top" wrapText="1"/>
    </xf>
    <xf numFmtId="2" fontId="48" fillId="0" borderId="58" xfId="0" applyNumberFormat="1" applyFont="1" applyBorder="1" applyAlignment="1">
      <alignment horizontal="distributed" vertical="top" wrapText="1" indent="1"/>
    </xf>
    <xf numFmtId="165" fontId="22" fillId="2" borderId="4" xfId="0" applyNumberFormat="1" applyFont="1" applyFill="1" applyBorder="1" applyAlignment="1">
      <alignment horizontal="center" vertical="center"/>
    </xf>
    <xf numFmtId="2" fontId="56" fillId="2" borderId="0" xfId="0" applyNumberFormat="1" applyFont="1" applyFill="1" applyAlignment="1">
      <alignment horizontal="center" vertical="top" wrapText="1"/>
    </xf>
    <xf numFmtId="2" fontId="48" fillId="2" borderId="58" xfId="0" applyNumberFormat="1" applyFont="1" applyFill="1" applyBorder="1" applyAlignment="1">
      <alignment horizontal="distributed" vertical="top" wrapText="1" indent="1"/>
    </xf>
    <xf numFmtId="165" fontId="22" fillId="0" borderId="41" xfId="0" applyNumberFormat="1" applyFont="1" applyBorder="1" applyAlignment="1">
      <alignment horizontal="center" vertical="center"/>
    </xf>
    <xf numFmtId="165" fontId="22" fillId="0" borderId="54" xfId="0" applyNumberFormat="1" applyFont="1" applyBorder="1" applyAlignment="1">
      <alignment horizontal="center" vertical="center"/>
    </xf>
    <xf numFmtId="2" fontId="19" fillId="2" borderId="58" xfId="0" applyNumberFormat="1" applyFont="1" applyFill="1" applyBorder="1" applyAlignment="1">
      <alignment horizontal="distributed" vertical="top" wrapText="1" indent="1"/>
    </xf>
    <xf numFmtId="165" fontId="22" fillId="2" borderId="41" xfId="0" applyNumberFormat="1" applyFont="1" applyFill="1" applyBorder="1" applyAlignment="1">
      <alignment horizontal="center" vertical="center"/>
    </xf>
    <xf numFmtId="165" fontId="22" fillId="2" borderId="54" xfId="0" applyNumberFormat="1" applyFont="1" applyFill="1" applyBorder="1" applyAlignment="1">
      <alignment horizontal="center" vertical="center"/>
    </xf>
    <xf numFmtId="2" fontId="48" fillId="2" borderId="0" xfId="0" applyNumberFormat="1" applyFont="1" applyFill="1" applyAlignment="1">
      <alignment horizontal="distributed" vertical="top" wrapText="1" indent="1"/>
    </xf>
    <xf numFmtId="2" fontId="48" fillId="0" borderId="36" xfId="0" applyNumberFormat="1" applyFont="1" applyBorder="1" applyAlignment="1">
      <alignment horizontal="distributed" vertical="center" wrapText="1" indent="1"/>
    </xf>
    <xf numFmtId="2" fontId="19" fillId="0" borderId="0" xfId="0" applyNumberFormat="1" applyFont="1" applyAlignment="1">
      <alignment horizontal="center" vertical="top" wrapText="1"/>
    </xf>
    <xf numFmtId="2" fontId="19" fillId="2" borderId="0" xfId="0" applyNumberFormat="1" applyFont="1" applyFill="1" applyAlignment="1">
      <alignment horizontal="center" vertical="top" wrapText="1"/>
    </xf>
    <xf numFmtId="165" fontId="22" fillId="0" borderId="3" xfId="0" applyNumberFormat="1" applyFont="1" applyBorder="1" applyAlignment="1">
      <alignment horizontal="center" vertical="center"/>
    </xf>
    <xf numFmtId="165" fontId="22" fillId="2" borderId="3" xfId="0" applyNumberFormat="1" applyFont="1" applyFill="1" applyBorder="1" applyAlignment="1">
      <alignment horizontal="center" vertical="center"/>
    </xf>
    <xf numFmtId="2" fontId="48" fillId="0" borderId="0" xfId="0" applyNumberFormat="1" applyFont="1" applyAlignment="1">
      <alignment horizontal="distributed" vertical="top" wrapText="1" indent="1"/>
    </xf>
    <xf numFmtId="2" fontId="48" fillId="0" borderId="61" xfId="0" applyNumberFormat="1" applyFont="1" applyBorder="1" applyAlignment="1">
      <alignment horizontal="distributed" vertical="top" wrapText="1" indent="1"/>
    </xf>
    <xf numFmtId="165" fontId="22" fillId="0" borderId="10" xfId="0" applyNumberFormat="1" applyFont="1" applyBorder="1" applyAlignment="1">
      <alignment horizontal="center" vertical="center"/>
    </xf>
    <xf numFmtId="165" fontId="22" fillId="0" borderId="51" xfId="0" applyNumberFormat="1" applyFont="1" applyBorder="1" applyAlignment="1">
      <alignment horizontal="center" vertical="center"/>
    </xf>
    <xf numFmtId="165" fontId="22" fillId="2" borderId="1" xfId="0" applyNumberFormat="1" applyFont="1" applyFill="1" applyBorder="1" applyAlignment="1">
      <alignment horizontal="center" vertical="center"/>
    </xf>
    <xf numFmtId="165" fontId="22" fillId="2" borderId="51" xfId="0" applyNumberFormat="1" applyFont="1" applyFill="1" applyBorder="1" applyAlignment="1">
      <alignment horizontal="center" vertical="center"/>
    </xf>
    <xf numFmtId="165" fontId="22" fillId="0" borderId="42" xfId="0" applyNumberFormat="1" applyFont="1" applyBorder="1" applyAlignment="1">
      <alignment horizontal="center" vertical="center"/>
    </xf>
    <xf numFmtId="165" fontId="22" fillId="0" borderId="46" xfId="0" applyNumberFormat="1" applyFont="1" applyBorder="1" applyAlignment="1">
      <alignment horizontal="center" vertical="center"/>
    </xf>
    <xf numFmtId="165" fontId="22" fillId="2" borderId="46" xfId="0" applyNumberFormat="1" applyFont="1" applyFill="1" applyBorder="1" applyAlignment="1">
      <alignment horizontal="center" vertical="center"/>
    </xf>
    <xf numFmtId="2" fontId="19" fillId="0" borderId="61" xfId="0" applyNumberFormat="1" applyFont="1" applyBorder="1" applyAlignment="1">
      <alignment horizontal="center" vertical="center" wrapText="1"/>
    </xf>
    <xf numFmtId="2" fontId="19" fillId="0" borderId="61" xfId="0" applyNumberFormat="1" applyFont="1" applyBorder="1" applyAlignment="1">
      <alignment horizontal="center" vertical="center"/>
    </xf>
    <xf numFmtId="165" fontId="22" fillId="2" borderId="10" xfId="0" applyNumberFormat="1" applyFont="1" applyFill="1" applyBorder="1" applyAlignment="1">
      <alignment horizontal="center" vertical="center"/>
    </xf>
    <xf numFmtId="165" fontId="22" fillId="2" borderId="42" xfId="0" applyNumberFormat="1" applyFont="1" applyFill="1" applyBorder="1" applyAlignment="1">
      <alignment horizontal="center" vertical="center"/>
    </xf>
    <xf numFmtId="2" fontId="19" fillId="0" borderId="58" xfId="0" applyNumberFormat="1" applyFont="1" applyBorder="1" applyAlignment="1">
      <alignment horizontal="distributed" vertical="top" wrapText="1" indent="1"/>
    </xf>
    <xf numFmtId="2" fontId="19" fillId="0" borderId="36" xfId="0" applyNumberFormat="1" applyFont="1" applyBorder="1" applyAlignment="1">
      <alignment horizontal="distributed" vertical="top" wrapText="1" indent="1"/>
    </xf>
    <xf numFmtId="2" fontId="19" fillId="2" borderId="36" xfId="0" applyNumberFormat="1" applyFont="1" applyFill="1" applyBorder="1" applyAlignment="1">
      <alignment horizontal="distributed" vertical="top" wrapText="1" indent="1"/>
    </xf>
    <xf numFmtId="2" fontId="19" fillId="2" borderId="64" xfId="0" applyNumberFormat="1" applyFont="1" applyFill="1" applyBorder="1" applyAlignment="1">
      <alignment horizontal="distributed" vertical="top" wrapText="1" indent="1"/>
    </xf>
    <xf numFmtId="2" fontId="14" fillId="0" borderId="0" xfId="0" applyNumberFormat="1" applyFont="1" applyAlignment="1">
      <alignment horizontal="center" vertical="top" wrapText="1"/>
    </xf>
    <xf numFmtId="2" fontId="53" fillId="0" borderId="18" xfId="0" applyNumberFormat="1" applyFont="1" applyBorder="1" applyAlignment="1">
      <alignment horizontal="center" vertical="top" wrapText="1"/>
    </xf>
    <xf numFmtId="2" fontId="53" fillId="0" borderId="59" xfId="0" applyNumberFormat="1" applyFont="1" applyBorder="1" applyAlignment="1">
      <alignment horizontal="center" vertical="top" wrapText="1"/>
    </xf>
    <xf numFmtId="2" fontId="82" fillId="0" borderId="59" xfId="0" applyNumberFormat="1" applyFont="1" applyBorder="1" applyAlignment="1">
      <alignment horizontal="center" vertical="top" wrapText="1"/>
    </xf>
    <xf numFmtId="49" fontId="14" fillId="0" borderId="52" xfId="0" applyNumberFormat="1" applyFont="1" applyBorder="1" applyAlignment="1">
      <alignment horizontal="center" vertical="center"/>
    </xf>
    <xf numFmtId="0" fontId="58" fillId="0" borderId="2" xfId="0" applyFont="1" applyBorder="1"/>
    <xf numFmtId="0" fontId="81" fillId="0" borderId="2" xfId="0" applyFont="1" applyBorder="1" applyAlignment="1">
      <alignment horizontal="center" vertical="center"/>
    </xf>
    <xf numFmtId="0" fontId="59" fillId="0" borderId="3" xfId="0" applyFont="1" applyBorder="1" applyAlignment="1">
      <alignment vertical="center"/>
    </xf>
    <xf numFmtId="2" fontId="59" fillId="0" borderId="2" xfId="0" applyNumberFormat="1" applyFont="1" applyBorder="1" applyAlignment="1">
      <alignment horizontal="right" vertical="center"/>
    </xf>
    <xf numFmtId="0" fontId="50" fillId="0" borderId="2" xfId="0" applyFont="1" applyBorder="1" applyAlignment="1">
      <alignment vertical="center"/>
    </xf>
    <xf numFmtId="0" fontId="59" fillId="0" borderId="2" xfId="0" applyFont="1" applyBorder="1" applyAlignment="1">
      <alignment vertical="center"/>
    </xf>
    <xf numFmtId="0" fontId="34" fillId="0" borderId="5" xfId="0" applyFont="1" applyBorder="1" applyAlignment="1">
      <alignment vertical="center"/>
    </xf>
    <xf numFmtId="0" fontId="34" fillId="0" borderId="5" xfId="0" applyFont="1" applyBorder="1" applyAlignment="1">
      <alignment horizontal="center" vertical="center"/>
    </xf>
    <xf numFmtId="0" fontId="39" fillId="0" borderId="4" xfId="0" applyFont="1" applyBorder="1" applyAlignment="1">
      <alignment vertical="center"/>
    </xf>
    <xf numFmtId="0" fontId="39" fillId="0" borderId="4" xfId="0" applyFont="1" applyBorder="1"/>
    <xf numFmtId="0" fontId="101" fillId="0" borderId="0" xfId="1" applyFont="1"/>
    <xf numFmtId="0" fontId="101" fillId="0" borderId="0" xfId="1" applyFont="1" applyAlignment="1">
      <alignment vertical="center"/>
    </xf>
    <xf numFmtId="0" fontId="101" fillId="0" borderId="5" xfId="1" applyFont="1" applyBorder="1" applyAlignment="1">
      <alignment vertical="center"/>
    </xf>
    <xf numFmtId="0" fontId="101" fillId="0" borderId="5" xfId="1" applyFont="1" applyBorder="1" applyAlignment="1">
      <alignment horizontal="center" vertical="center"/>
    </xf>
    <xf numFmtId="0" fontId="102" fillId="0" borderId="5" xfId="1" applyFont="1" applyBorder="1" applyAlignment="1">
      <alignment horizontal="center" vertical="center"/>
    </xf>
    <xf numFmtId="0" fontId="103" fillId="0" borderId="5" xfId="1" applyFont="1" applyBorder="1" applyAlignment="1">
      <alignment horizontal="center" vertical="center"/>
    </xf>
    <xf numFmtId="0" fontId="104" fillId="0" borderId="5" xfId="1" applyFont="1" applyBorder="1" applyAlignment="1">
      <alignment horizontal="center" vertical="center"/>
    </xf>
    <xf numFmtId="0" fontId="105" fillId="0" borderId="0" xfId="1" applyFont="1"/>
    <xf numFmtId="0" fontId="105" fillId="0" borderId="0" xfId="1" applyFont="1" applyAlignment="1">
      <alignment vertical="center"/>
    </xf>
    <xf numFmtId="0" fontId="106" fillId="0" borderId="0" xfId="1" applyFont="1" applyAlignment="1">
      <alignment horizontal="left" vertical="center" indent="3"/>
    </xf>
    <xf numFmtId="0" fontId="29" fillId="0" borderId="0" xfId="1" applyFont="1"/>
    <xf numFmtId="0" fontId="100" fillId="0" borderId="0" xfId="1"/>
    <xf numFmtId="171" fontId="108" fillId="0" borderId="0" xfId="1" applyNumberFormat="1" applyFont="1"/>
    <xf numFmtId="172" fontId="108" fillId="0" borderId="0" xfId="1" applyNumberFormat="1" applyFont="1"/>
    <xf numFmtId="0" fontId="108" fillId="0" borderId="0" xfId="1" applyFont="1"/>
    <xf numFmtId="0" fontId="108" fillId="0" borderId="0" xfId="1" applyFont="1" applyAlignment="1">
      <alignment horizontal="right"/>
    </xf>
    <xf numFmtId="1" fontId="109" fillId="0" borderId="0" xfId="1" applyNumberFormat="1" applyFont="1" applyAlignment="1">
      <alignment horizontal="center"/>
    </xf>
    <xf numFmtId="0" fontId="108" fillId="0" borderId="0" xfId="1" applyFont="1" applyAlignment="1">
      <alignment vertical="center"/>
    </xf>
    <xf numFmtId="0" fontId="58" fillId="0" borderId="0" xfId="1" applyFont="1" applyAlignment="1">
      <alignment horizontal="right" vertical="center"/>
    </xf>
    <xf numFmtId="0" fontId="108" fillId="0" borderId="0" xfId="1" applyFont="1" applyAlignment="1">
      <alignment horizontal="right" vertical="center"/>
    </xf>
    <xf numFmtId="0" fontId="39" fillId="0" borderId="0" xfId="1" applyFont="1" applyAlignment="1">
      <alignment vertical="center"/>
    </xf>
    <xf numFmtId="0" fontId="112" fillId="0" borderId="0" xfId="1" applyFont="1"/>
    <xf numFmtId="0" fontId="113" fillId="0" borderId="0" xfId="1" applyFont="1" applyAlignment="1">
      <alignment horizontal="left" indent="4"/>
    </xf>
    <xf numFmtId="0" fontId="113" fillId="0" borderId="0" xfId="1" applyFont="1"/>
    <xf numFmtId="0" fontId="113" fillId="0" borderId="0" xfId="1" applyFont="1" applyAlignment="1">
      <alignment horizontal="right" indent="3"/>
    </xf>
    <xf numFmtId="0" fontId="115" fillId="0" borderId="0" xfId="2" applyFont="1"/>
    <xf numFmtId="0" fontId="114" fillId="0" borderId="0" xfId="2"/>
    <xf numFmtId="0" fontId="115" fillId="0" borderId="0" xfId="2" applyFont="1" applyAlignment="1">
      <alignment horizontal="left"/>
    </xf>
    <xf numFmtId="0" fontId="115" fillId="0" borderId="0" xfId="2" applyFont="1" applyAlignment="1">
      <alignment horizontal="right"/>
    </xf>
    <xf numFmtId="0" fontId="117" fillId="0" borderId="32" xfId="2" applyFont="1" applyBorder="1" applyAlignment="1">
      <alignment horizontal="center" vertical="center" wrapText="1"/>
    </xf>
    <xf numFmtId="0" fontId="115" fillId="0" borderId="32" xfId="2" applyFont="1" applyBorder="1" applyAlignment="1">
      <alignment horizontal="center" vertical="center" wrapText="1"/>
    </xf>
    <xf numFmtId="0" fontId="115" fillId="0" borderId="14" xfId="2" applyFont="1" applyBorder="1" applyAlignment="1">
      <alignment horizontal="left" vertical="center" wrapText="1" indent="1"/>
    </xf>
    <xf numFmtId="0" fontId="115" fillId="0" borderId="14" xfId="2" applyFont="1" applyBorder="1" applyAlignment="1">
      <alignment horizontal="right" vertical="center" wrapText="1" indent="1"/>
    </xf>
    <xf numFmtId="0" fontId="115" fillId="0" borderId="5" xfId="2" applyFont="1" applyBorder="1" applyAlignment="1">
      <alignment horizontal="left" vertical="center" wrapText="1" indent="1"/>
    </xf>
    <xf numFmtId="0" fontId="115" fillId="0" borderId="5" xfId="2" applyFont="1" applyBorder="1" applyAlignment="1">
      <alignment horizontal="right" vertical="center" wrapText="1" indent="1"/>
    </xf>
    <xf numFmtId="0" fontId="115" fillId="0" borderId="91" xfId="2" applyFont="1" applyBorder="1" applyAlignment="1">
      <alignment horizontal="left" vertical="center" wrapText="1" indent="1"/>
    </xf>
    <xf numFmtId="0" fontId="115" fillId="0" borderId="91" xfId="2" applyFont="1" applyBorder="1" applyAlignment="1">
      <alignment horizontal="right" vertical="center" wrapText="1" indent="1"/>
    </xf>
    <xf numFmtId="0" fontId="115" fillId="0" borderId="32" xfId="2" applyFont="1" applyBorder="1" applyAlignment="1">
      <alignment horizontal="left" vertical="center" wrapText="1" indent="1"/>
    </xf>
    <xf numFmtId="0" fontId="115" fillId="0" borderId="32" xfId="2" applyFont="1" applyBorder="1" applyAlignment="1">
      <alignment horizontal="right" vertical="center" wrapText="1" indent="1"/>
    </xf>
    <xf numFmtId="0" fontId="114" fillId="0" borderId="0" xfId="2" applyAlignment="1">
      <alignment horizontal="center" vertical="center" wrapText="1"/>
    </xf>
    <xf numFmtId="0" fontId="115" fillId="0" borderId="0" xfId="2" applyFont="1" applyAlignment="1">
      <alignment horizontal="left" vertical="center" wrapText="1" indent="1"/>
    </xf>
    <xf numFmtId="0" fontId="115" fillId="0" borderId="0" xfId="2" applyFont="1" applyAlignment="1">
      <alignment horizontal="right" vertical="center" wrapText="1" indent="1"/>
    </xf>
    <xf numFmtId="0" fontId="115" fillId="0" borderId="9" xfId="2" applyFont="1" applyBorder="1" applyAlignment="1">
      <alignment horizontal="left" vertical="center" wrapText="1" indent="1"/>
    </xf>
    <xf numFmtId="0" fontId="115" fillId="0" borderId="9" xfId="2" applyFont="1" applyBorder="1" applyAlignment="1">
      <alignment horizontal="right" vertical="center" wrapText="1" indent="1"/>
    </xf>
    <xf numFmtId="0" fontId="115" fillId="0" borderId="0" xfId="2" applyFont="1" applyAlignment="1">
      <alignment horizontal="right" indent="1"/>
    </xf>
    <xf numFmtId="0" fontId="0" fillId="0" borderId="0" xfId="0" applyAlignment="1">
      <alignment horizontal="center" vertical="center"/>
    </xf>
    <xf numFmtId="0" fontId="119" fillId="0" borderId="0" xfId="0" applyFont="1"/>
    <xf numFmtId="0" fontId="119" fillId="0" borderId="0" xfId="0" applyFont="1" applyAlignment="1">
      <alignment horizontal="right"/>
    </xf>
    <xf numFmtId="0" fontId="120" fillId="0" borderId="0" xfId="0" applyFont="1" applyAlignment="1">
      <alignment vertical="center"/>
    </xf>
    <xf numFmtId="0" fontId="120" fillId="0" borderId="0" xfId="0" applyFont="1" applyAlignment="1">
      <alignment horizontal="center" vertical="center"/>
    </xf>
    <xf numFmtId="174" fontId="121" fillId="0" borderId="0" xfId="0" applyNumberFormat="1" applyFont="1" applyAlignment="1">
      <alignment horizontal="center" vertical="center"/>
    </xf>
    <xf numFmtId="1" fontId="121" fillId="0" borderId="0" xfId="0" applyNumberFormat="1" applyFont="1" applyAlignment="1">
      <alignment horizontal="center" vertical="center"/>
    </xf>
    <xf numFmtId="165" fontId="47" fillId="4" borderId="0" xfId="0" applyNumberFormat="1" applyFont="1" applyFill="1" applyAlignment="1">
      <alignment horizontal="right"/>
    </xf>
    <xf numFmtId="165" fontId="47" fillId="0" borderId="0" xfId="0" applyNumberFormat="1" applyFont="1" applyAlignment="1">
      <alignment horizontal="right"/>
    </xf>
    <xf numFmtId="165" fontId="47" fillId="0" borderId="0" xfId="0" applyNumberFormat="1" applyFont="1" applyAlignment="1">
      <alignment horizontal="right" vertical="center"/>
    </xf>
    <xf numFmtId="165" fontId="34" fillId="4" borderId="0" xfId="0" applyNumberFormat="1" applyFont="1" applyFill="1" applyAlignment="1">
      <alignment horizontal="right"/>
    </xf>
    <xf numFmtId="165" fontId="34" fillId="0" borderId="0" xfId="0" applyNumberFormat="1" applyFont="1" applyAlignment="1">
      <alignment horizontal="right"/>
    </xf>
    <xf numFmtId="165" fontId="34" fillId="0" borderId="0" xfId="0" applyNumberFormat="1" applyFont="1" applyAlignment="1">
      <alignment horizontal="right" vertical="center"/>
    </xf>
    <xf numFmtId="165" fontId="20" fillId="0" borderId="0" xfId="0" applyNumberFormat="1" applyFont="1" applyAlignment="1">
      <alignment horizontal="center" vertical="center" wrapText="1"/>
    </xf>
    <xf numFmtId="165" fontId="34" fillId="0" borderId="0" xfId="0" applyNumberFormat="1" applyFont="1"/>
    <xf numFmtId="165" fontId="34" fillId="0" borderId="0" xfId="0" applyNumberFormat="1" applyFont="1" applyAlignment="1">
      <alignment horizontal="center" vertical="center"/>
    </xf>
    <xf numFmtId="165" fontId="64" fillId="0" borderId="0" xfId="0" applyNumberFormat="1" applyFont="1"/>
    <xf numFmtId="165" fontId="123" fillId="0" borderId="0" xfId="0" applyNumberFormat="1" applyFont="1" applyAlignment="1">
      <alignment horizontal="right" vertical="center"/>
    </xf>
    <xf numFmtId="165" fontId="82" fillId="0" borderId="0" xfId="0" applyNumberFormat="1" applyFont="1" applyAlignment="1">
      <alignment horizontal="right" vertical="center" wrapText="1"/>
    </xf>
    <xf numFmtId="0" fontId="122" fillId="0" borderId="0" xfId="0" applyFont="1"/>
    <xf numFmtId="0" fontId="13" fillId="0" borderId="5" xfId="0" applyFont="1" applyBorder="1" applyAlignment="1">
      <alignment horizontal="center" vertical="center" wrapText="1"/>
    </xf>
    <xf numFmtId="0" fontId="66" fillId="0" borderId="1" xfId="0" applyFont="1" applyBorder="1"/>
    <xf numFmtId="0" fontId="39" fillId="0" borderId="96" xfId="0" applyFont="1" applyBorder="1"/>
    <xf numFmtId="2" fontId="6" fillId="0" borderId="4" xfId="0" applyNumberFormat="1" applyFont="1" applyBorder="1" applyAlignment="1">
      <alignment horizontal="center" vertical="center"/>
    </xf>
    <xf numFmtId="0" fontId="127" fillId="0" borderId="0" xfId="0" applyFont="1"/>
    <xf numFmtId="2" fontId="2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10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28" fillId="0" borderId="2" xfId="0" applyFont="1" applyBorder="1" applyAlignment="1">
      <alignment horizontal="right" vertical="center"/>
    </xf>
    <xf numFmtId="0" fontId="58" fillId="0" borderId="5" xfId="0" applyFont="1" applyBorder="1"/>
    <xf numFmtId="0" fontId="58" fillId="0" borderId="3" xfId="0" applyFont="1" applyBorder="1"/>
    <xf numFmtId="0" fontId="128" fillId="0" borderId="2" xfId="0" applyFont="1" applyBorder="1" applyAlignment="1">
      <alignment horizontal="right"/>
    </xf>
    <xf numFmtId="0" fontId="39" fillId="0" borderId="5" xfId="0" applyFont="1" applyBorder="1" applyAlignment="1">
      <alignment horizontal="center"/>
    </xf>
    <xf numFmtId="0" fontId="81" fillId="0" borderId="5" xfId="0" applyFont="1" applyBorder="1" applyAlignment="1">
      <alignment vertical="center"/>
    </xf>
    <xf numFmtId="0" fontId="129" fillId="0" borderId="2" xfId="0" applyFont="1" applyBorder="1" applyAlignment="1">
      <alignment horizontal="right" vertical="center"/>
    </xf>
    <xf numFmtId="0" fontId="37" fillId="0" borderId="5" xfId="0" applyFont="1" applyBorder="1" applyAlignment="1">
      <alignment horizontal="center" vertical="center"/>
    </xf>
    <xf numFmtId="0" fontId="59" fillId="0" borderId="5" xfId="0" applyFont="1" applyBorder="1" applyAlignment="1">
      <alignment vertical="center"/>
    </xf>
    <xf numFmtId="0" fontId="60" fillId="0" borderId="2" xfId="0" applyFont="1" applyBorder="1" applyAlignment="1">
      <alignment horizontal="right" vertical="center"/>
    </xf>
    <xf numFmtId="0" fontId="40" fillId="0" borderId="5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60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165" fontId="80" fillId="0" borderId="44" xfId="0" applyNumberFormat="1" applyFont="1" applyBorder="1" applyAlignment="1">
      <alignment horizontal="center" vertical="center" wrapText="1"/>
    </xf>
    <xf numFmtId="0" fontId="81" fillId="0" borderId="4" xfId="0" applyFont="1" applyBorder="1" applyAlignment="1">
      <alignment horizontal="left" vertical="center"/>
    </xf>
    <xf numFmtId="0" fontId="128" fillId="0" borderId="0" xfId="0" applyFont="1" applyAlignment="1">
      <alignment horizontal="right" vertical="center"/>
    </xf>
    <xf numFmtId="0" fontId="59" fillId="0" borderId="4" xfId="0" applyFont="1" applyBorder="1" applyAlignment="1">
      <alignment vertical="center"/>
    </xf>
    <xf numFmtId="0" fontId="130" fillId="0" borderId="5" xfId="0" applyFont="1" applyBorder="1" applyAlignment="1">
      <alignment vertical="center"/>
    </xf>
    <xf numFmtId="0" fontId="130" fillId="0" borderId="3" xfId="0" applyFont="1" applyBorder="1" applyAlignment="1">
      <alignment vertical="center"/>
    </xf>
    <xf numFmtId="0" fontId="40" fillId="0" borderId="0" xfId="0" applyFont="1" applyAlignment="1">
      <alignment horizontal="center" vertical="center"/>
    </xf>
    <xf numFmtId="1" fontId="51" fillId="0" borderId="1" xfId="0" applyNumberFormat="1" applyFont="1" applyBorder="1" applyAlignment="1">
      <alignment horizontal="center"/>
    </xf>
    <xf numFmtId="1" fontId="51" fillId="0" borderId="3" xfId="0" applyNumberFormat="1" applyFont="1" applyBorder="1" applyAlignment="1">
      <alignment horizontal="center"/>
    </xf>
    <xf numFmtId="1" fontId="7" fillId="0" borderId="41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39" fillId="0" borderId="54" xfId="0" applyFont="1" applyBorder="1" applyAlignment="1">
      <alignment horizontal="right" vertical="center" wrapText="1"/>
    </xf>
    <xf numFmtId="0" fontId="15" fillId="0" borderId="54" xfId="0" applyFont="1" applyBorder="1" applyAlignment="1">
      <alignment horizontal="right" vertical="center" wrapText="1"/>
    </xf>
    <xf numFmtId="0" fontId="15" fillId="0" borderId="54" xfId="0" applyFont="1" applyBorder="1" applyAlignment="1">
      <alignment wrapText="1"/>
    </xf>
    <xf numFmtId="1" fontId="40" fillId="0" borderId="54" xfId="0" applyNumberFormat="1" applyFont="1" applyBorder="1" applyAlignment="1">
      <alignment horizontal="right" vertical="center" wrapText="1"/>
    </xf>
    <xf numFmtId="0" fontId="37" fillId="0" borderId="52" xfId="0" applyFont="1" applyBorder="1" applyAlignment="1">
      <alignment vertical="center"/>
    </xf>
    <xf numFmtId="0" fontId="37" fillId="0" borderId="3" xfId="0" applyFont="1" applyBorder="1" applyAlignment="1">
      <alignment vertical="center"/>
    </xf>
    <xf numFmtId="0" fontId="37" fillId="0" borderId="2" xfId="0" applyFont="1" applyBorder="1" applyAlignment="1">
      <alignment vertical="center"/>
    </xf>
    <xf numFmtId="0" fontId="37" fillId="0" borderId="4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46" fillId="0" borderId="0" xfId="0" applyFont="1"/>
    <xf numFmtId="0" fontId="37" fillId="0" borderId="53" xfId="0" applyFont="1" applyBorder="1"/>
    <xf numFmtId="1" fontId="40" fillId="0" borderId="56" xfId="0" applyNumberFormat="1" applyFont="1" applyBorder="1" applyAlignment="1">
      <alignment horizontal="right" vertical="center" wrapText="1"/>
    </xf>
    <xf numFmtId="0" fontId="37" fillId="0" borderId="55" xfId="0" applyFont="1" applyBorder="1" applyAlignment="1">
      <alignment vertical="center"/>
    </xf>
    <xf numFmtId="0" fontId="37" fillId="0" borderId="49" xfId="0" applyFont="1" applyBorder="1" applyAlignment="1">
      <alignment vertical="center"/>
    </xf>
    <xf numFmtId="0" fontId="37" fillId="0" borderId="34" xfId="0" applyFont="1" applyBorder="1" applyAlignment="1">
      <alignment vertical="center"/>
    </xf>
    <xf numFmtId="0" fontId="14" fillId="0" borderId="40" xfId="0" applyFont="1" applyBorder="1" applyAlignment="1">
      <alignment vertical="center"/>
    </xf>
    <xf numFmtId="0" fontId="37" fillId="0" borderId="49" xfId="0" applyFont="1" applyBorder="1"/>
    <xf numFmtId="0" fontId="37" fillId="0" borderId="57" xfId="0" applyFont="1" applyBorder="1"/>
    <xf numFmtId="2" fontId="51" fillId="0" borderId="0" xfId="0" applyNumberFormat="1" applyFont="1"/>
    <xf numFmtId="0" fontId="37" fillId="0" borderId="53" xfId="0" applyFont="1" applyBorder="1" applyAlignment="1">
      <alignment vertical="center"/>
    </xf>
    <xf numFmtId="0" fontId="39" fillId="0" borderId="3" xfId="0" applyFont="1" applyBorder="1" applyAlignment="1">
      <alignment vertical="center"/>
    </xf>
    <xf numFmtId="0" fontId="39" fillId="0" borderId="53" xfId="0" applyFont="1" applyBorder="1" applyAlignment="1">
      <alignment vertical="center"/>
    </xf>
    <xf numFmtId="0" fontId="56" fillId="0" borderId="3" xfId="0" applyFont="1" applyBorder="1" applyAlignment="1">
      <alignment vertical="center"/>
    </xf>
    <xf numFmtId="0" fontId="56" fillId="0" borderId="3" xfId="0" applyFont="1" applyBorder="1"/>
    <xf numFmtId="0" fontId="56" fillId="0" borderId="53" xfId="0" applyFont="1" applyBorder="1"/>
    <xf numFmtId="0" fontId="29" fillId="0" borderId="52" xfId="0" applyFont="1" applyBorder="1"/>
    <xf numFmtId="0" fontId="29" fillId="0" borderId="3" xfId="0" applyFont="1" applyBorder="1"/>
    <xf numFmtId="0" fontId="29" fillId="0" borderId="2" xfId="0" applyFont="1" applyBorder="1"/>
    <xf numFmtId="0" fontId="29" fillId="0" borderId="4" xfId="0" applyFont="1" applyBorder="1"/>
    <xf numFmtId="0" fontId="29" fillId="0" borderId="53" xfId="0" applyFont="1" applyBorder="1"/>
    <xf numFmtId="0" fontId="39" fillId="0" borderId="40" xfId="0" applyFont="1" applyBorder="1" applyAlignment="1">
      <alignment vertical="center"/>
    </xf>
    <xf numFmtId="0" fontId="39" fillId="0" borderId="49" xfId="0" applyFont="1" applyBorder="1" applyAlignment="1">
      <alignment vertical="center"/>
    </xf>
    <xf numFmtId="0" fontId="39" fillId="0" borderId="57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39" fillId="0" borderId="5" xfId="0" applyFont="1" applyBorder="1" applyAlignment="1">
      <alignment vertical="center"/>
    </xf>
    <xf numFmtId="0" fontId="39" fillId="0" borderId="29" xfId="0" applyFont="1" applyBorder="1" applyAlignment="1">
      <alignment vertical="center"/>
    </xf>
    <xf numFmtId="0" fontId="39" fillId="0" borderId="52" xfId="0" applyFont="1" applyBorder="1" applyAlignment="1">
      <alignment vertical="center"/>
    </xf>
    <xf numFmtId="0" fontId="39" fillId="0" borderId="2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53" xfId="0" applyFont="1" applyBorder="1" applyAlignment="1">
      <alignment vertical="center"/>
    </xf>
    <xf numFmtId="0" fontId="37" fillId="0" borderId="29" xfId="0" applyFont="1" applyBorder="1" applyAlignment="1">
      <alignment vertical="center"/>
    </xf>
    <xf numFmtId="0" fontId="56" fillId="0" borderId="2" xfId="0" applyFont="1" applyBorder="1" applyAlignment="1">
      <alignment vertical="center"/>
    </xf>
    <xf numFmtId="0" fontId="56" fillId="0" borderId="52" xfId="0" applyFont="1" applyBorder="1" applyAlignment="1">
      <alignment vertical="center"/>
    </xf>
    <xf numFmtId="0" fontId="51" fillId="0" borderId="0" xfId="0" applyFont="1" applyAlignment="1">
      <alignment horizontal="right"/>
    </xf>
    <xf numFmtId="165" fontId="40" fillId="0" borderId="96" xfId="0" applyNumberFormat="1" applyFont="1" applyBorder="1" applyAlignment="1">
      <alignment vertical="center"/>
    </xf>
    <xf numFmtId="165" fontId="3" fillId="0" borderId="3" xfId="0" applyNumberFormat="1" applyFont="1" applyBorder="1" applyAlignment="1">
      <alignment vertical="center"/>
    </xf>
    <xf numFmtId="165" fontId="3" fillId="0" borderId="49" xfId="0" applyNumberFormat="1" applyFont="1" applyBorder="1" applyAlignment="1">
      <alignment vertical="center"/>
    </xf>
    <xf numFmtId="165" fontId="3" fillId="0" borderId="46" xfId="0" applyNumberFormat="1" applyFont="1" applyBorder="1" applyAlignment="1">
      <alignment vertical="center"/>
    </xf>
    <xf numFmtId="165" fontId="3" fillId="0" borderId="91" xfId="0" applyNumberFormat="1" applyFont="1" applyBorder="1" applyAlignment="1">
      <alignment vertical="center"/>
    </xf>
    <xf numFmtId="165" fontId="11" fillId="0" borderId="22" xfId="0" applyNumberFormat="1" applyFont="1" applyBorder="1" applyAlignment="1">
      <alignment horizontal="center" vertical="center" wrapText="1"/>
    </xf>
    <xf numFmtId="165" fontId="3" fillId="0" borderId="7" xfId="0" applyNumberFormat="1" applyFont="1" applyBorder="1" applyAlignment="1">
      <alignment vertical="center"/>
    </xf>
    <xf numFmtId="165" fontId="11" fillId="0" borderId="19" xfId="0" applyNumberFormat="1" applyFont="1" applyBorder="1" applyAlignment="1">
      <alignment horizontal="center" vertical="center"/>
    </xf>
    <xf numFmtId="165" fontId="33" fillId="0" borderId="74" xfId="0" applyNumberFormat="1" applyFont="1" applyBorder="1" applyAlignment="1">
      <alignment horizontal="center" vertical="center"/>
    </xf>
    <xf numFmtId="165" fontId="11" fillId="0" borderId="13" xfId="0" applyNumberFormat="1" applyFont="1" applyBorder="1" applyAlignment="1">
      <alignment horizontal="center" vertical="center" wrapText="1"/>
    </xf>
    <xf numFmtId="0" fontId="31" fillId="0" borderId="0" xfId="0" applyFont="1" applyAlignment="1">
      <alignment vertical="center"/>
    </xf>
    <xf numFmtId="1" fontId="39" fillId="7" borderId="58" xfId="0" applyNumberFormat="1" applyFont="1" applyFill="1" applyBorder="1" applyAlignment="1">
      <alignment horizontal="center" vertical="center"/>
    </xf>
    <xf numFmtId="0" fontId="30" fillId="7" borderId="32" xfId="0" applyFont="1" applyFill="1" applyBorder="1" applyAlignment="1">
      <alignment horizontal="center" vertical="center"/>
    </xf>
    <xf numFmtId="1" fontId="30" fillId="7" borderId="32" xfId="0" applyNumberFormat="1" applyFont="1" applyFill="1" applyBorder="1" applyAlignment="1">
      <alignment horizontal="center" vertical="center"/>
    </xf>
    <xf numFmtId="175" fontId="13" fillId="0" borderId="0" xfId="3" applyNumberFormat="1" applyFont="1" applyFill="1" applyAlignment="1">
      <alignment horizontal="right" vertical="center"/>
    </xf>
    <xf numFmtId="0" fontId="13" fillId="0" borderId="0" xfId="0" applyFont="1" applyAlignment="1">
      <alignment horizontal="right"/>
    </xf>
    <xf numFmtId="0" fontId="136" fillId="0" borderId="0" xfId="0" applyFont="1" applyAlignment="1">
      <alignment horizontal="center" vertical="center"/>
    </xf>
    <xf numFmtId="0" fontId="139" fillId="0" borderId="22" xfId="0" applyFont="1" applyBorder="1" applyAlignment="1">
      <alignment horizontal="center" vertical="center" wrapText="1"/>
    </xf>
    <xf numFmtId="0" fontId="124" fillId="0" borderId="25" xfId="0" applyFont="1" applyBorder="1" applyAlignment="1">
      <alignment horizontal="center" vertical="center" wrapText="1"/>
    </xf>
    <xf numFmtId="0" fontId="124" fillId="10" borderId="25" xfId="0" applyFont="1" applyFill="1" applyBorder="1" applyAlignment="1">
      <alignment horizontal="center" vertical="center" wrapText="1"/>
    </xf>
    <xf numFmtId="170" fontId="142" fillId="0" borderId="25" xfId="0" applyNumberFormat="1" applyFont="1" applyBorder="1" applyAlignment="1">
      <alignment horizontal="center" vertical="center" wrapText="1"/>
    </xf>
    <xf numFmtId="2" fontId="141" fillId="0" borderId="25" xfId="0" applyNumberFormat="1" applyFont="1" applyBorder="1" applyAlignment="1">
      <alignment horizontal="center" vertical="center" wrapText="1"/>
    </xf>
    <xf numFmtId="170" fontId="141" fillId="9" borderId="25" xfId="0" applyNumberFormat="1" applyFont="1" applyFill="1" applyBorder="1" applyAlignment="1">
      <alignment horizontal="center" vertical="center" wrapText="1"/>
    </xf>
    <xf numFmtId="2" fontId="141" fillId="6" borderId="25" xfId="0" applyNumberFormat="1" applyFont="1" applyFill="1" applyBorder="1" applyAlignment="1">
      <alignment horizontal="center" vertical="center" wrapText="1"/>
    </xf>
    <xf numFmtId="0" fontId="142" fillId="0" borderId="14" xfId="0" applyFont="1" applyBorder="1" applyAlignment="1">
      <alignment horizontal="center" vertical="center" wrapText="1"/>
    </xf>
    <xf numFmtId="170" fontId="142" fillId="0" borderId="14" xfId="0" applyNumberFormat="1" applyFont="1" applyBorder="1" applyAlignment="1">
      <alignment horizontal="center" vertical="center" wrapText="1"/>
    </xf>
    <xf numFmtId="170" fontId="141" fillId="9" borderId="14" xfId="0" applyNumberFormat="1" applyFont="1" applyFill="1" applyBorder="1" applyAlignment="1">
      <alignment horizontal="center" vertical="center" wrapText="1"/>
    </xf>
    <xf numFmtId="170" fontId="141" fillId="0" borderId="14" xfId="0" applyNumberFormat="1" applyFont="1" applyBorder="1" applyAlignment="1">
      <alignment horizontal="center" vertical="center" wrapText="1"/>
    </xf>
    <xf numFmtId="170" fontId="141" fillId="6" borderId="14" xfId="0" applyNumberFormat="1" applyFont="1" applyFill="1" applyBorder="1" applyAlignment="1">
      <alignment horizontal="center" vertical="center" wrapText="1"/>
    </xf>
    <xf numFmtId="0" fontId="142" fillId="0" borderId="38" xfId="0" applyFont="1" applyBorder="1" applyAlignment="1">
      <alignment horizontal="center" vertical="center" wrapText="1"/>
    </xf>
    <xf numFmtId="170" fontId="142" fillId="0" borderId="38" xfId="0" applyNumberFormat="1" applyFont="1" applyBorder="1" applyAlignment="1">
      <alignment horizontal="center" vertical="center" wrapText="1"/>
    </xf>
    <xf numFmtId="49" fontId="141" fillId="0" borderId="38" xfId="0" applyNumberFormat="1" applyFont="1" applyBorder="1" applyAlignment="1">
      <alignment horizontal="center" vertical="center" wrapText="1"/>
    </xf>
    <xf numFmtId="49" fontId="141" fillId="6" borderId="38" xfId="0" applyNumberFormat="1" applyFont="1" applyFill="1" applyBorder="1" applyAlignment="1">
      <alignment horizontal="center" vertical="center" wrapText="1"/>
    </xf>
    <xf numFmtId="49" fontId="141" fillId="10" borderId="38" xfId="0" applyNumberFormat="1" applyFont="1" applyFill="1" applyBorder="1" applyAlignment="1">
      <alignment horizontal="center" vertical="center" wrapText="1"/>
    </xf>
    <xf numFmtId="49" fontId="141" fillId="0" borderId="14" xfId="0" applyNumberFormat="1" applyFont="1" applyBorder="1" applyAlignment="1">
      <alignment horizontal="center" vertical="center" wrapText="1"/>
    </xf>
    <xf numFmtId="49" fontId="141" fillId="10" borderId="14" xfId="0" applyNumberFormat="1" applyFont="1" applyFill="1" applyBorder="1" applyAlignment="1">
      <alignment horizontal="center" vertical="center" wrapText="1"/>
    </xf>
    <xf numFmtId="0" fontId="142" fillId="0" borderId="25" xfId="0" applyFont="1" applyBorder="1" applyAlignment="1">
      <alignment horizontal="center" vertical="center" wrapText="1"/>
    </xf>
    <xf numFmtId="170" fontId="141" fillId="0" borderId="25" xfId="0" applyNumberFormat="1" applyFont="1" applyBorder="1" applyAlignment="1">
      <alignment horizontal="center" vertical="center" wrapText="1"/>
    </xf>
    <xf numFmtId="49" fontId="141" fillId="0" borderId="25" xfId="0" applyNumberFormat="1" applyFont="1" applyBorder="1" applyAlignment="1">
      <alignment horizontal="center" vertical="center" wrapText="1"/>
    </xf>
    <xf numFmtId="49" fontId="141" fillId="6" borderId="25" xfId="0" applyNumberFormat="1" applyFont="1" applyFill="1" applyBorder="1" applyAlignment="1">
      <alignment horizontal="center" vertical="center" wrapText="1"/>
    </xf>
    <xf numFmtId="47" fontId="141" fillId="0" borderId="14" xfId="0" applyNumberFormat="1" applyFont="1" applyBorder="1" applyAlignment="1">
      <alignment horizontal="center" vertical="center" wrapText="1"/>
    </xf>
    <xf numFmtId="47" fontId="141" fillId="9" borderId="14" xfId="0" applyNumberFormat="1" applyFont="1" applyFill="1" applyBorder="1" applyAlignment="1">
      <alignment horizontal="center" vertical="center" wrapText="1"/>
    </xf>
    <xf numFmtId="170" fontId="141" fillId="9" borderId="38" xfId="0" applyNumberFormat="1" applyFont="1" applyFill="1" applyBorder="1" applyAlignment="1">
      <alignment horizontal="center" vertical="center" wrapText="1"/>
    </xf>
    <xf numFmtId="170" fontId="141" fillId="10" borderId="14" xfId="0" applyNumberFormat="1" applyFont="1" applyFill="1" applyBorder="1" applyAlignment="1">
      <alignment horizontal="center" vertical="center" wrapText="1"/>
    </xf>
    <xf numFmtId="170" fontId="141" fillId="10" borderId="38" xfId="0" applyNumberFormat="1" applyFont="1" applyFill="1" applyBorder="1" applyAlignment="1">
      <alignment horizontal="center" vertical="center" wrapText="1"/>
    </xf>
    <xf numFmtId="0" fontId="136" fillId="0" borderId="0" xfId="0" applyFont="1" applyAlignment="1">
      <alignment horizontal="center"/>
    </xf>
    <xf numFmtId="0" fontId="136" fillId="0" borderId="0" xfId="0" applyFont="1" applyAlignment="1">
      <alignment horizontal="center" vertical="top"/>
    </xf>
    <xf numFmtId="49" fontId="136" fillId="0" borderId="0" xfId="0" applyNumberFormat="1" applyFont="1" applyAlignment="1">
      <alignment horizontal="center" vertical="center"/>
    </xf>
    <xf numFmtId="1" fontId="33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90" fillId="0" borderId="0" xfId="0" applyFont="1" applyAlignment="1">
      <alignment horizontal="center"/>
    </xf>
    <xf numFmtId="0" fontId="90" fillId="0" borderId="0" xfId="0" applyFont="1" applyAlignment="1">
      <alignment horizontal="left"/>
    </xf>
    <xf numFmtId="0" fontId="56" fillId="0" borderId="0" xfId="0" applyFont="1" applyAlignment="1">
      <alignment horizontal="right"/>
    </xf>
    <xf numFmtId="0" fontId="37" fillId="0" borderId="0" xfId="0" applyFont="1" applyAlignment="1">
      <alignment horizontal="right"/>
    </xf>
    <xf numFmtId="0" fontId="37" fillId="0" borderId="96" xfId="0" applyFont="1" applyBorder="1"/>
    <xf numFmtId="2" fontId="55" fillId="0" borderId="96" xfId="0" applyNumberFormat="1" applyFont="1" applyBorder="1"/>
    <xf numFmtId="2" fontId="131" fillId="0" borderId="96" xfId="0" applyNumberFormat="1" applyFont="1" applyBorder="1"/>
    <xf numFmtId="0" fontId="98" fillId="0" borderId="0" xfId="0" applyFont="1" applyAlignment="1">
      <alignment horizontal="center"/>
    </xf>
    <xf numFmtId="0" fontId="98" fillId="0" borderId="0" xfId="0" applyFont="1" applyAlignment="1">
      <alignment horizontal="left"/>
    </xf>
    <xf numFmtId="0" fontId="90" fillId="0" borderId="96" xfId="0" applyFont="1" applyBorder="1"/>
    <xf numFmtId="0" fontId="98" fillId="0" borderId="96" xfId="0" applyFont="1" applyBorder="1" applyAlignment="1">
      <alignment horizontal="center"/>
    </xf>
    <xf numFmtId="0" fontId="90" fillId="0" borderId="3" xfId="0" applyFont="1" applyBorder="1"/>
    <xf numFmtId="0" fontId="55" fillId="0" borderId="3" xfId="0" applyFont="1" applyBorder="1"/>
    <xf numFmtId="0" fontId="39" fillId="0" borderId="0" xfId="0" applyFont="1" applyAlignment="1">
      <alignment horizontal="left" vertical="center" indent="2"/>
    </xf>
    <xf numFmtId="0" fontId="145" fillId="0" borderId="5" xfId="0" applyFont="1" applyBorder="1" applyAlignment="1">
      <alignment horizontal="center"/>
    </xf>
    <xf numFmtId="0" fontId="37" fillId="0" borderId="70" xfId="0" applyFont="1" applyBorder="1" applyAlignment="1">
      <alignment horizontal="center"/>
    </xf>
    <xf numFmtId="0" fontId="98" fillId="0" borderId="65" xfId="0" applyFont="1" applyBorder="1" applyAlignment="1">
      <alignment horizontal="left" indent="1"/>
    </xf>
    <xf numFmtId="0" fontId="37" fillId="0" borderId="66" xfId="0" applyFont="1" applyBorder="1"/>
    <xf numFmtId="0" fontId="37" fillId="0" borderId="91" xfId="0" applyFont="1" applyBorder="1" applyAlignment="1">
      <alignment horizontal="center"/>
    </xf>
    <xf numFmtId="0" fontId="81" fillId="0" borderId="96" xfId="0" applyFont="1" applyBorder="1"/>
    <xf numFmtId="0" fontId="37" fillId="0" borderId="94" xfId="0" applyFont="1" applyBorder="1"/>
    <xf numFmtId="0" fontId="146" fillId="0" borderId="96" xfId="0" applyFont="1" applyBorder="1" applyAlignment="1">
      <alignment horizontal="left"/>
    </xf>
    <xf numFmtId="0" fontId="37" fillId="0" borderId="0" xfId="0" applyFont="1" applyAlignment="1">
      <alignment vertical="center" wrapText="1"/>
    </xf>
    <xf numFmtId="0" fontId="37" fillId="0" borderId="5" xfId="0" applyFont="1" applyBorder="1" applyAlignment="1">
      <alignment vertical="center" wrapText="1"/>
    </xf>
    <xf numFmtId="0" fontId="51" fillId="0" borderId="0" xfId="0" applyFont="1"/>
    <xf numFmtId="0" fontId="55" fillId="0" borderId="0" xfId="0" applyFont="1" applyAlignment="1">
      <alignment horizontal="right" wrapText="1"/>
    </xf>
    <xf numFmtId="0" fontId="98" fillId="0" borderId="95" xfId="0" applyFont="1" applyBorder="1" applyAlignment="1">
      <alignment horizontal="left" indent="1"/>
    </xf>
    <xf numFmtId="0" fontId="98" fillId="0" borderId="7" xfId="0" applyFont="1" applyBorder="1" applyAlignment="1">
      <alignment horizontal="left" indent="1"/>
    </xf>
    <xf numFmtId="0" fontId="81" fillId="0" borderId="6" xfId="0" applyFont="1" applyBorder="1"/>
    <xf numFmtId="0" fontId="37" fillId="0" borderId="6" xfId="0" applyFont="1" applyBorder="1"/>
    <xf numFmtId="0" fontId="37" fillId="0" borderId="8" xfId="0" applyFont="1" applyBorder="1"/>
    <xf numFmtId="0" fontId="37" fillId="0" borderId="9" xfId="0" applyFont="1" applyBorder="1" applyAlignment="1">
      <alignment horizontal="center"/>
    </xf>
    <xf numFmtId="0" fontId="43" fillId="7" borderId="0" xfId="0" applyFont="1" applyFill="1" applyAlignment="1">
      <alignment horizontal="left" vertical="center"/>
    </xf>
    <xf numFmtId="0" fontId="44" fillId="7" borderId="50" xfId="0" applyFont="1" applyFill="1" applyBorder="1" applyAlignment="1">
      <alignment vertical="center"/>
    </xf>
    <xf numFmtId="0" fontId="44" fillId="7" borderId="75" xfId="0" applyFont="1" applyFill="1" applyBorder="1" applyAlignment="1">
      <alignment vertical="center"/>
    </xf>
    <xf numFmtId="165" fontId="3" fillId="7" borderId="3" xfId="0" applyNumberFormat="1" applyFont="1" applyFill="1" applyBorder="1" applyAlignment="1">
      <alignment horizontal="center" vertical="center" wrapText="1"/>
    </xf>
    <xf numFmtId="0" fontId="44" fillId="7" borderId="58" xfId="0" applyFont="1" applyFill="1" applyBorder="1" applyAlignment="1">
      <alignment horizontal="center" vertical="center"/>
    </xf>
    <xf numFmtId="165" fontId="3" fillId="7" borderId="49" xfId="0" applyNumberFormat="1" applyFont="1" applyFill="1" applyBorder="1" applyAlignment="1">
      <alignment horizontal="center" vertical="center" wrapText="1"/>
    </xf>
    <xf numFmtId="0" fontId="74" fillId="7" borderId="0" xfId="0" applyFont="1" applyFill="1" applyAlignment="1">
      <alignment horizontal="left" vertical="center" wrapText="1"/>
    </xf>
    <xf numFmtId="0" fontId="19" fillId="0" borderId="19" xfId="0" applyFont="1" applyBorder="1" applyAlignment="1">
      <alignment vertical="center" textRotation="90"/>
    </xf>
    <xf numFmtId="0" fontId="19" fillId="0" borderId="13" xfId="0" applyFont="1" applyBorder="1" applyAlignment="1">
      <alignment vertical="center" textRotation="90"/>
    </xf>
    <xf numFmtId="0" fontId="44" fillId="7" borderId="75" xfId="0" applyFont="1" applyFill="1" applyBorder="1" applyAlignment="1">
      <alignment horizontal="center" vertical="center"/>
    </xf>
    <xf numFmtId="165" fontId="80" fillId="0" borderId="0" xfId="0" applyNumberFormat="1" applyFont="1" applyAlignment="1">
      <alignment horizontal="center" vertical="center" wrapText="1"/>
    </xf>
    <xf numFmtId="0" fontId="40" fillId="0" borderId="96" xfId="0" applyFont="1" applyBorder="1" applyAlignment="1">
      <alignment vertical="center"/>
    </xf>
    <xf numFmtId="165" fontId="12" fillId="7" borderId="0" xfId="0" applyNumberFormat="1" applyFont="1" applyFill="1" applyAlignment="1">
      <alignment horizontal="center" vertical="center" wrapText="1"/>
    </xf>
    <xf numFmtId="165" fontId="33" fillId="0" borderId="91" xfId="0" applyNumberFormat="1" applyFont="1" applyBorder="1" applyAlignment="1">
      <alignment horizontal="center" vertical="center"/>
    </xf>
    <xf numFmtId="165" fontId="3" fillId="0" borderId="76" xfId="0" applyNumberFormat="1" applyFont="1" applyBorder="1" applyAlignment="1">
      <alignment vertical="center"/>
    </xf>
    <xf numFmtId="0" fontId="44" fillId="7" borderId="0" xfId="0" applyFont="1" applyFill="1" applyAlignment="1">
      <alignment horizontal="center" vertical="center"/>
    </xf>
    <xf numFmtId="165" fontId="33" fillId="0" borderId="76" xfId="0" applyNumberFormat="1" applyFont="1" applyBorder="1" applyAlignment="1">
      <alignment horizontal="center" vertical="center"/>
    </xf>
    <xf numFmtId="165" fontId="3" fillId="0" borderId="95" xfId="0" applyNumberFormat="1" applyFont="1" applyBorder="1" applyAlignment="1">
      <alignment vertical="center"/>
    </xf>
    <xf numFmtId="165" fontId="3" fillId="0" borderId="96" xfId="0" applyNumberFormat="1" applyFont="1" applyBorder="1" applyAlignment="1">
      <alignment vertical="center"/>
    </xf>
    <xf numFmtId="0" fontId="0" fillId="0" borderId="96" xfId="0" applyBorder="1" applyAlignment="1">
      <alignment vertical="center"/>
    </xf>
    <xf numFmtId="0" fontId="2" fillId="0" borderId="96" xfId="0" applyFont="1" applyBorder="1" applyAlignment="1">
      <alignment horizontal="center" vertical="center"/>
    </xf>
    <xf numFmtId="165" fontId="33" fillId="0" borderId="24" xfId="0" applyNumberFormat="1" applyFont="1" applyBorder="1" applyAlignment="1">
      <alignment horizontal="center" vertical="center" textRotation="90" wrapText="1"/>
    </xf>
    <xf numFmtId="165" fontId="33" fillId="0" borderId="18" xfId="0" applyNumberFormat="1" applyFont="1" applyBorder="1" applyAlignment="1">
      <alignment horizontal="center" vertical="center" textRotation="90" wrapText="1"/>
    </xf>
    <xf numFmtId="1" fontId="33" fillId="0" borderId="5" xfId="0" applyNumberFormat="1" applyFont="1" applyBorder="1" applyAlignment="1">
      <alignment horizontal="center" vertical="center"/>
    </xf>
    <xf numFmtId="1" fontId="19" fillId="0" borderId="29" xfId="0" applyNumberFormat="1" applyFont="1" applyBorder="1" applyAlignment="1">
      <alignment horizontal="center" vertical="center"/>
    </xf>
    <xf numFmtId="1" fontId="19" fillId="0" borderId="33" xfId="0" applyNumberFormat="1" applyFont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/>
    </xf>
    <xf numFmtId="1" fontId="7" fillId="0" borderId="34" xfId="0" applyNumberFormat="1" applyFont="1" applyBorder="1" applyAlignment="1">
      <alignment horizontal="center" vertical="center"/>
    </xf>
    <xf numFmtId="1" fontId="7" fillId="0" borderId="28" xfId="0" applyNumberFormat="1" applyFont="1" applyBorder="1" applyAlignment="1">
      <alignment horizontal="center" vertical="center"/>
    </xf>
    <xf numFmtId="1" fontId="7" fillId="0" borderId="31" xfId="0" applyNumberFormat="1" applyFont="1" applyBorder="1" applyAlignment="1">
      <alignment horizontal="center" vertical="center"/>
    </xf>
    <xf numFmtId="1" fontId="33" fillId="0" borderId="29" xfId="0" applyNumberFormat="1" applyFont="1" applyBorder="1" applyAlignment="1">
      <alignment horizontal="center" vertical="center"/>
    </xf>
    <xf numFmtId="165" fontId="33" fillId="0" borderId="90" xfId="0" applyNumberFormat="1" applyFont="1" applyBorder="1" applyAlignment="1">
      <alignment horizontal="center" vertical="center"/>
    </xf>
    <xf numFmtId="1" fontId="33" fillId="0" borderId="32" xfId="0" applyNumberFormat="1" applyFont="1" applyBorder="1" applyAlignment="1">
      <alignment horizontal="center" vertical="center"/>
    </xf>
    <xf numFmtId="0" fontId="19" fillId="0" borderId="71" xfId="0" applyFont="1" applyBorder="1" applyAlignment="1">
      <alignment vertical="center" textRotation="90"/>
    </xf>
    <xf numFmtId="165" fontId="80" fillId="0" borderId="66" xfId="0" applyNumberFormat="1" applyFont="1" applyBorder="1" applyAlignment="1">
      <alignment horizontal="center" vertical="center" wrapText="1"/>
    </xf>
    <xf numFmtId="165" fontId="33" fillId="0" borderId="66" xfId="0" applyNumberFormat="1" applyFont="1" applyBorder="1" applyAlignment="1">
      <alignment horizontal="center" vertical="center" textRotation="90" wrapText="1"/>
    </xf>
    <xf numFmtId="165" fontId="33" fillId="0" borderId="0" xfId="0" applyNumberFormat="1" applyFont="1" applyAlignment="1">
      <alignment horizontal="center" vertical="center" textRotation="90" wrapText="1"/>
    </xf>
    <xf numFmtId="165" fontId="33" fillId="0" borderId="71" xfId="0" applyNumberFormat="1" applyFont="1" applyBorder="1" applyAlignment="1">
      <alignment horizontal="center" vertical="center" textRotation="90" wrapText="1"/>
    </xf>
    <xf numFmtId="165" fontId="33" fillId="0" borderId="87" xfId="0" applyNumberFormat="1" applyFont="1" applyBorder="1" applyAlignment="1">
      <alignment horizontal="center" vertical="center" textRotation="90" wrapText="1"/>
    </xf>
    <xf numFmtId="0" fontId="69" fillId="0" borderId="35" xfId="0" applyFont="1" applyBorder="1" applyAlignment="1">
      <alignment horizontal="center" vertical="center" textRotation="90"/>
    </xf>
    <xf numFmtId="1" fontId="33" fillId="0" borderId="91" xfId="0" applyNumberFormat="1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/>
    </xf>
    <xf numFmtId="1" fontId="19" fillId="0" borderId="16" xfId="0" applyNumberFormat="1" applyFont="1" applyBorder="1" applyAlignment="1">
      <alignment horizontal="center" vertical="center"/>
    </xf>
    <xf numFmtId="1" fontId="7" fillId="0" borderId="26" xfId="0" applyNumberFormat="1" applyFont="1" applyBorder="1" applyAlignment="1">
      <alignment horizontal="center" vertical="center"/>
    </xf>
    <xf numFmtId="1" fontId="7" fillId="0" borderId="76" xfId="0" applyNumberFormat="1" applyFont="1" applyBorder="1" applyAlignment="1">
      <alignment horizontal="center" vertical="center"/>
    </xf>
    <xf numFmtId="1" fontId="33" fillId="0" borderId="14" xfId="0" applyNumberFormat="1" applyFont="1" applyBorder="1" applyAlignment="1">
      <alignment horizontal="center" vertical="center"/>
    </xf>
    <xf numFmtId="165" fontId="16" fillId="0" borderId="14" xfId="0" applyNumberFormat="1" applyFont="1" applyBorder="1" applyAlignment="1">
      <alignment horizontal="center" vertical="center"/>
    </xf>
    <xf numFmtId="1" fontId="33" fillId="0" borderId="16" xfId="0" applyNumberFormat="1" applyFont="1" applyBorder="1" applyAlignment="1">
      <alignment horizontal="center" vertical="center"/>
    </xf>
    <xf numFmtId="1" fontId="33" fillId="0" borderId="39" xfId="0" applyNumberFormat="1" applyFont="1" applyBorder="1" applyAlignment="1">
      <alignment horizontal="center" vertical="center"/>
    </xf>
    <xf numFmtId="1" fontId="33" fillId="0" borderId="4" xfId="0" applyNumberFormat="1" applyFont="1" applyBorder="1" applyAlignment="1">
      <alignment horizontal="center" vertical="center"/>
    </xf>
    <xf numFmtId="1" fontId="33" fillId="0" borderId="40" xfId="0" applyNumberFormat="1" applyFont="1" applyBorder="1" applyAlignment="1">
      <alignment horizontal="center" vertical="center"/>
    </xf>
    <xf numFmtId="1" fontId="3" fillId="0" borderId="41" xfId="0" applyNumberFormat="1" applyFont="1" applyBorder="1" applyAlignment="1">
      <alignment horizontal="center" vertical="center"/>
    </xf>
    <xf numFmtId="1" fontId="3" fillId="0" borderId="54" xfId="0" applyNumberFormat="1" applyFont="1" applyBorder="1" applyAlignment="1">
      <alignment horizontal="center" vertical="center"/>
    </xf>
    <xf numFmtId="1" fontId="3" fillId="0" borderId="56" xfId="0" applyNumberFormat="1" applyFont="1" applyBorder="1" applyAlignment="1">
      <alignment horizontal="center" vertical="center"/>
    </xf>
    <xf numFmtId="1" fontId="33" fillId="0" borderId="76" xfId="0" applyNumberFormat="1" applyFont="1" applyBorder="1" applyAlignment="1">
      <alignment horizontal="center" vertical="center"/>
    </xf>
    <xf numFmtId="1" fontId="33" fillId="0" borderId="2" xfId="0" applyNumberFormat="1" applyFont="1" applyBorder="1" applyAlignment="1">
      <alignment horizontal="center" vertical="center"/>
    </xf>
    <xf numFmtId="1" fontId="33" fillId="0" borderId="34" xfId="0" applyNumberFormat="1" applyFont="1" applyBorder="1" applyAlignment="1">
      <alignment horizontal="center" vertical="center"/>
    </xf>
    <xf numFmtId="0" fontId="98" fillId="0" borderId="5" xfId="0" applyFont="1" applyBorder="1" applyAlignment="1">
      <alignment horizontal="center"/>
    </xf>
    <xf numFmtId="0" fontId="139" fillId="0" borderId="0" xfId="0" applyFont="1" applyAlignment="1">
      <alignment horizontal="left"/>
    </xf>
    <xf numFmtId="0" fontId="0" fillId="0" borderId="0" xfId="0" applyAlignment="1">
      <alignment horizontal="left"/>
    </xf>
    <xf numFmtId="0" fontId="124" fillId="0" borderId="22" xfId="0" applyFont="1" applyBorder="1" applyAlignment="1">
      <alignment horizontal="center" vertical="center" wrapText="1"/>
    </xf>
    <xf numFmtId="0" fontId="139" fillId="0" borderId="25" xfId="0" applyFont="1" applyBorder="1" applyAlignment="1">
      <alignment horizontal="center" vertical="center" wrapText="1"/>
    </xf>
    <xf numFmtId="0" fontId="135" fillId="0" borderId="0" xfId="0" applyFont="1" applyAlignment="1">
      <alignment horizontal="left"/>
    </xf>
    <xf numFmtId="0" fontId="5" fillId="0" borderId="2" xfId="0" applyFont="1" applyBorder="1" applyAlignment="1">
      <alignment horizontal="center" vertical="center"/>
    </xf>
    <xf numFmtId="2" fontId="61" fillId="0" borderId="0" xfId="0" applyNumberFormat="1" applyFont="1" applyAlignment="1">
      <alignment horizontal="right" vertical="center"/>
    </xf>
    <xf numFmtId="0" fontId="5" fillId="0" borderId="5" xfId="0" applyFont="1" applyBorder="1" applyAlignment="1">
      <alignment vertical="center"/>
    </xf>
    <xf numFmtId="1" fontId="5" fillId="0" borderId="5" xfId="0" applyNumberFormat="1" applyFont="1" applyBorder="1" applyAlignment="1">
      <alignment horizontal="center" wrapText="1"/>
    </xf>
    <xf numFmtId="1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right" vertical="center"/>
    </xf>
    <xf numFmtId="0" fontId="61" fillId="0" borderId="0" xfId="0" applyFont="1" applyAlignment="1">
      <alignment horizontal="right" vertical="center"/>
    </xf>
    <xf numFmtId="169" fontId="58" fillId="0" borderId="0" xfId="1" applyNumberFormat="1" applyFont="1"/>
    <xf numFmtId="0" fontId="58" fillId="0" borderId="0" xfId="1" applyFont="1"/>
    <xf numFmtId="0" fontId="124" fillId="0" borderId="73" xfId="0" applyFont="1" applyBorder="1" applyAlignment="1">
      <alignment horizontal="center" vertical="center" wrapText="1"/>
    </xf>
    <xf numFmtId="0" fontId="148" fillId="0" borderId="70" xfId="0" applyFont="1" applyBorder="1" applyAlignment="1">
      <alignment horizontal="center" vertical="center" wrapText="1"/>
    </xf>
    <xf numFmtId="49" fontId="141" fillId="10" borderId="32" xfId="0" applyNumberFormat="1" applyFont="1" applyFill="1" applyBorder="1" applyAlignment="1">
      <alignment horizontal="center" vertical="center" wrapText="1"/>
    </xf>
    <xf numFmtId="49" fontId="141" fillId="6" borderId="32" xfId="0" applyNumberFormat="1" applyFont="1" applyFill="1" applyBorder="1" applyAlignment="1">
      <alignment horizontal="center" vertical="center" wrapText="1"/>
    </xf>
    <xf numFmtId="170" fontId="141" fillId="0" borderId="91" xfId="0" applyNumberFormat="1" applyFont="1" applyBorder="1" applyAlignment="1">
      <alignment horizontal="center" vertical="center" wrapText="1"/>
    </xf>
    <xf numFmtId="2" fontId="141" fillId="11" borderId="25" xfId="0" applyNumberFormat="1" applyFont="1" applyFill="1" applyBorder="1" applyAlignment="1">
      <alignment horizontal="center" vertical="center" wrapText="1"/>
    </xf>
    <xf numFmtId="170" fontId="141" fillId="11" borderId="14" xfId="0" applyNumberFormat="1" applyFont="1" applyFill="1" applyBorder="1" applyAlignment="1">
      <alignment horizontal="center" vertical="center" wrapText="1"/>
    </xf>
    <xf numFmtId="49" fontId="141" fillId="11" borderId="38" xfId="0" applyNumberFormat="1" applyFont="1" applyFill="1" applyBorder="1" applyAlignment="1">
      <alignment horizontal="center" vertical="center" wrapText="1"/>
    </xf>
    <xf numFmtId="49" fontId="141" fillId="11" borderId="14" xfId="0" applyNumberFormat="1" applyFont="1" applyFill="1" applyBorder="1" applyAlignment="1">
      <alignment horizontal="center" vertical="center" wrapText="1"/>
    </xf>
    <xf numFmtId="170" fontId="141" fillId="11" borderId="25" xfId="0" applyNumberFormat="1" applyFont="1" applyFill="1" applyBorder="1" applyAlignment="1">
      <alignment horizontal="center" vertical="center" wrapText="1"/>
    </xf>
    <xf numFmtId="49" fontId="141" fillId="11" borderId="25" xfId="0" applyNumberFormat="1" applyFont="1" applyFill="1" applyBorder="1" applyAlignment="1">
      <alignment horizontal="center" vertical="center" wrapText="1"/>
    </xf>
    <xf numFmtId="170" fontId="141" fillId="11" borderId="38" xfId="0" applyNumberFormat="1" applyFont="1" applyFill="1" applyBorder="1" applyAlignment="1">
      <alignment horizontal="center" vertical="center" wrapText="1"/>
    </xf>
    <xf numFmtId="170" fontId="141" fillId="0" borderId="70" xfId="0" applyNumberFormat="1" applyFont="1" applyBorder="1" applyAlignment="1">
      <alignment vertical="center" wrapText="1"/>
    </xf>
    <xf numFmtId="0" fontId="0" fillId="11" borderId="0" xfId="0" applyFill="1" applyAlignment="1">
      <alignment horizontal="center" vertical="center"/>
    </xf>
    <xf numFmtId="0" fontId="139" fillId="11" borderId="23" xfId="0" applyFont="1" applyFill="1" applyBorder="1" applyAlignment="1">
      <alignment horizontal="center" vertical="center" wrapText="1"/>
    </xf>
    <xf numFmtId="170" fontId="141" fillId="11" borderId="72" xfId="0" applyNumberFormat="1" applyFont="1" applyFill="1" applyBorder="1" applyAlignment="1">
      <alignment vertical="center" wrapText="1"/>
    </xf>
    <xf numFmtId="170" fontId="141" fillId="11" borderId="23" xfId="0" applyNumberFormat="1" applyFont="1" applyFill="1" applyBorder="1" applyAlignment="1">
      <alignment horizontal="center" vertical="center" wrapText="1"/>
    </xf>
    <xf numFmtId="170" fontId="141" fillId="11" borderId="16" xfId="0" applyNumberFormat="1" applyFont="1" applyFill="1" applyBorder="1" applyAlignment="1">
      <alignment horizontal="center" vertical="center" wrapText="1"/>
    </xf>
    <xf numFmtId="49" fontId="141" fillId="11" borderId="33" xfId="0" applyNumberFormat="1" applyFont="1" applyFill="1" applyBorder="1" applyAlignment="1">
      <alignment horizontal="center" vertical="center" wrapText="1"/>
    </xf>
    <xf numFmtId="170" fontId="141" fillId="11" borderId="92" xfId="0" applyNumberFormat="1" applyFont="1" applyFill="1" applyBorder="1" applyAlignment="1">
      <alignment horizontal="center" vertical="center" wrapText="1"/>
    </xf>
    <xf numFmtId="49" fontId="141" fillId="11" borderId="45" xfId="0" applyNumberFormat="1" applyFont="1" applyFill="1" applyBorder="1" applyAlignment="1">
      <alignment horizontal="center" vertical="center" wrapText="1"/>
    </xf>
    <xf numFmtId="49" fontId="141" fillId="11" borderId="16" xfId="0" applyNumberFormat="1" applyFont="1" applyFill="1" applyBorder="1" applyAlignment="1">
      <alignment horizontal="center" vertical="center" wrapText="1"/>
    </xf>
    <xf numFmtId="49" fontId="141" fillId="11" borderId="23" xfId="0" applyNumberFormat="1" applyFont="1" applyFill="1" applyBorder="1" applyAlignment="1">
      <alignment horizontal="center" vertical="center" wrapText="1"/>
    </xf>
    <xf numFmtId="47" fontId="141" fillId="11" borderId="16" xfId="0" applyNumberFormat="1" applyFont="1" applyFill="1" applyBorder="1" applyAlignment="1">
      <alignment horizontal="center" vertical="center" wrapText="1"/>
    </xf>
    <xf numFmtId="170" fontId="141" fillId="11" borderId="45" xfId="0" applyNumberFormat="1" applyFont="1" applyFill="1" applyBorder="1" applyAlignment="1">
      <alignment horizontal="center" vertical="center" wrapText="1"/>
    </xf>
    <xf numFmtId="0" fontId="139" fillId="11" borderId="25" xfId="0" applyFont="1" applyFill="1" applyBorder="1" applyAlignment="1">
      <alignment horizontal="center" vertical="center" wrapText="1"/>
    </xf>
    <xf numFmtId="170" fontId="141" fillId="11" borderId="70" xfId="0" applyNumberFormat="1" applyFont="1" applyFill="1" applyBorder="1" applyAlignment="1">
      <alignment vertical="center" wrapText="1"/>
    </xf>
    <xf numFmtId="49" fontId="141" fillId="11" borderId="32" xfId="0" applyNumberFormat="1" applyFont="1" applyFill="1" applyBorder="1" applyAlignment="1">
      <alignment horizontal="center" vertical="center" wrapText="1"/>
    </xf>
    <xf numFmtId="170" fontId="141" fillId="11" borderId="91" xfId="0" applyNumberFormat="1" applyFont="1" applyFill="1" applyBorder="1" applyAlignment="1">
      <alignment horizontal="center" vertical="center" wrapText="1"/>
    </xf>
    <xf numFmtId="47" fontId="141" fillId="11" borderId="14" xfId="0" applyNumberFormat="1" applyFont="1" applyFill="1" applyBorder="1" applyAlignment="1">
      <alignment horizontal="center" vertical="center" wrapText="1"/>
    </xf>
    <xf numFmtId="49" fontId="141" fillId="11" borderId="99" xfId="0" applyNumberFormat="1" applyFont="1" applyFill="1" applyBorder="1" applyAlignment="1">
      <alignment horizontal="center" vertical="center" wrapText="1"/>
    </xf>
    <xf numFmtId="0" fontId="58" fillId="0" borderId="2" xfId="0" applyFont="1" applyBorder="1" applyAlignment="1">
      <alignment horizontal="left" vertical="center"/>
    </xf>
    <xf numFmtId="14" fontId="58" fillId="0" borderId="5" xfId="0" applyNumberFormat="1" applyFont="1" applyBorder="1" applyAlignment="1">
      <alignment horizontal="center" vertical="center"/>
    </xf>
    <xf numFmtId="176" fontId="19" fillId="0" borderId="2" xfId="0" applyNumberFormat="1" applyFont="1" applyBorder="1" applyAlignment="1">
      <alignment horizontal="center" vertical="center"/>
    </xf>
    <xf numFmtId="176" fontId="19" fillId="0" borderId="94" xfId="0" applyNumberFormat="1" applyFont="1" applyBorder="1" applyAlignment="1">
      <alignment horizontal="center" vertical="center"/>
    </xf>
    <xf numFmtId="176" fontId="19" fillId="0" borderId="32" xfId="0" applyNumberFormat="1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19" fillId="0" borderId="39" xfId="0" applyFont="1" applyBorder="1" applyAlignment="1">
      <alignment horizontal="right" vertical="center"/>
    </xf>
    <xf numFmtId="0" fontId="19" fillId="0" borderId="4" xfId="0" applyFont="1" applyBorder="1" applyAlignment="1">
      <alignment horizontal="right" vertical="center"/>
    </xf>
    <xf numFmtId="0" fontId="19" fillId="0" borderId="40" xfId="0" applyFont="1" applyBorder="1" applyAlignment="1">
      <alignment horizontal="right" vertical="center"/>
    </xf>
    <xf numFmtId="0" fontId="19" fillId="0" borderId="10" xfId="0" applyFont="1" applyBorder="1" applyAlignment="1">
      <alignment horizontal="right" vertical="center"/>
    </xf>
    <xf numFmtId="0" fontId="7" fillId="0" borderId="76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165" fontId="3" fillId="7" borderId="4" xfId="0" applyNumberFormat="1" applyFont="1" applyFill="1" applyBorder="1" applyAlignment="1">
      <alignment horizontal="center" vertical="center" wrapText="1"/>
    </xf>
    <xf numFmtId="0" fontId="23" fillId="7" borderId="58" xfId="0" applyFont="1" applyFill="1" applyBorder="1" applyAlignment="1">
      <alignment horizontal="center" vertical="center"/>
    </xf>
    <xf numFmtId="165" fontId="17" fillId="8" borderId="18" xfId="0" applyNumberFormat="1" applyFont="1" applyFill="1" applyBorder="1" applyAlignment="1">
      <alignment horizontal="center" vertical="center" wrapText="1"/>
    </xf>
    <xf numFmtId="0" fontId="23" fillId="7" borderId="75" xfId="0" applyFont="1" applyFill="1" applyBorder="1" applyAlignment="1">
      <alignment horizontal="center" vertical="center"/>
    </xf>
    <xf numFmtId="0" fontId="136" fillId="0" borderId="0" xfId="4" applyFont="1" applyAlignment="1">
      <alignment horizontal="center" vertical="center"/>
    </xf>
    <xf numFmtId="0" fontId="135" fillId="0" borderId="0" xfId="4" applyFont="1" applyAlignment="1">
      <alignment horizontal="left"/>
    </xf>
    <xf numFmtId="0" fontId="139" fillId="0" borderId="0" xfId="4" applyFont="1" applyAlignment="1">
      <alignment horizontal="left"/>
    </xf>
    <xf numFmtId="0" fontId="139" fillId="0" borderId="25" xfId="4" applyFont="1" applyBorder="1" applyAlignment="1">
      <alignment horizontal="center" vertical="center" wrapText="1"/>
    </xf>
    <xf numFmtId="0" fontId="139" fillId="0" borderId="23" xfId="4" applyFont="1" applyBorder="1" applyAlignment="1">
      <alignment horizontal="center" vertical="center" wrapText="1"/>
    </xf>
    <xf numFmtId="0" fontId="139" fillId="0" borderId="22" xfId="4" applyFont="1" applyBorder="1" applyAlignment="1">
      <alignment horizontal="center" vertical="center" wrapText="1"/>
    </xf>
    <xf numFmtId="0" fontId="124" fillId="0" borderId="73" xfId="4" applyFont="1" applyBorder="1" applyAlignment="1">
      <alignment horizontal="center" vertical="center" wrapText="1"/>
    </xf>
    <xf numFmtId="0" fontId="148" fillId="0" borderId="70" xfId="4" applyFont="1" applyBorder="1" applyAlignment="1">
      <alignment horizontal="center" vertical="center" wrapText="1"/>
    </xf>
    <xf numFmtId="0" fontId="149" fillId="0" borderId="0" xfId="4" applyAlignment="1">
      <alignment horizontal="center" vertical="center"/>
    </xf>
    <xf numFmtId="0" fontId="124" fillId="0" borderId="22" xfId="4" applyFont="1" applyBorder="1" applyAlignment="1">
      <alignment horizontal="center" vertical="center" wrapText="1"/>
    </xf>
    <xf numFmtId="0" fontId="124" fillId="0" borderId="25" xfId="4" applyFont="1" applyBorder="1" applyAlignment="1">
      <alignment horizontal="center" vertical="center" wrapText="1"/>
    </xf>
    <xf numFmtId="0" fontId="124" fillId="10" borderId="25" xfId="4" applyFont="1" applyFill="1" applyBorder="1" applyAlignment="1">
      <alignment horizontal="center" vertical="center" wrapText="1"/>
    </xf>
    <xf numFmtId="170" fontId="142" fillId="0" borderId="25" xfId="4" applyNumberFormat="1" applyFont="1" applyBorder="1" applyAlignment="1">
      <alignment horizontal="center" vertical="center" wrapText="1"/>
    </xf>
    <xf numFmtId="2" fontId="141" fillId="12" borderId="25" xfId="4" applyNumberFormat="1" applyFont="1" applyFill="1" applyBorder="1" applyAlignment="1">
      <alignment horizontal="center" vertical="center" wrapText="1"/>
    </xf>
    <xf numFmtId="170" fontId="141" fillId="9" borderId="25" xfId="4" applyNumberFormat="1" applyFont="1" applyFill="1" applyBorder="1" applyAlignment="1">
      <alignment horizontal="center" vertical="center" wrapText="1"/>
    </xf>
    <xf numFmtId="170" fontId="141" fillId="9" borderId="23" xfId="4" applyNumberFormat="1" applyFont="1" applyFill="1" applyBorder="1" applyAlignment="1">
      <alignment horizontal="center" vertical="center" wrapText="1"/>
    </xf>
    <xf numFmtId="2" fontId="141" fillId="0" borderId="25" xfId="4" applyNumberFormat="1" applyFont="1" applyBorder="1" applyAlignment="1">
      <alignment horizontal="center" vertical="center" wrapText="1"/>
    </xf>
    <xf numFmtId="2" fontId="141" fillId="6" borderId="25" xfId="4" applyNumberFormat="1" applyFont="1" applyFill="1" applyBorder="1" applyAlignment="1">
      <alignment horizontal="center" vertical="center" wrapText="1"/>
    </xf>
    <xf numFmtId="0" fontId="142" fillId="0" borderId="14" xfId="4" applyFont="1" applyBorder="1" applyAlignment="1">
      <alignment horizontal="center" vertical="center" wrapText="1"/>
    </xf>
    <xf numFmtId="170" fontId="142" fillId="0" borderId="14" xfId="4" applyNumberFormat="1" applyFont="1" applyBorder="1" applyAlignment="1">
      <alignment horizontal="center" vertical="center" wrapText="1"/>
    </xf>
    <xf numFmtId="170" fontId="141" fillId="9" borderId="14" xfId="4" applyNumberFormat="1" applyFont="1" applyFill="1" applyBorder="1" applyAlignment="1">
      <alignment horizontal="center" vertical="center" wrapText="1"/>
    </xf>
    <xf numFmtId="170" fontId="141" fillId="0" borderId="14" xfId="4" applyNumberFormat="1" applyFont="1" applyBorder="1" applyAlignment="1">
      <alignment horizontal="center" vertical="center" wrapText="1"/>
    </xf>
    <xf numFmtId="170" fontId="141" fillId="6" borderId="14" xfId="4" applyNumberFormat="1" applyFont="1" applyFill="1" applyBorder="1" applyAlignment="1">
      <alignment horizontal="center" vertical="center" wrapText="1"/>
    </xf>
    <xf numFmtId="170" fontId="141" fillId="9" borderId="16" xfId="4" applyNumberFormat="1" applyFont="1" applyFill="1" applyBorder="1" applyAlignment="1">
      <alignment horizontal="center" vertical="center" wrapText="1"/>
    </xf>
    <xf numFmtId="0" fontId="142" fillId="0" borderId="38" xfId="4" applyFont="1" applyBorder="1" applyAlignment="1">
      <alignment horizontal="center" vertical="center" wrapText="1"/>
    </xf>
    <xf numFmtId="170" fontId="142" fillId="0" borderId="38" xfId="4" applyNumberFormat="1" applyFont="1" applyBorder="1" applyAlignment="1">
      <alignment horizontal="center" vertical="center" wrapText="1"/>
    </xf>
    <xf numFmtId="49" fontId="141" fillId="12" borderId="38" xfId="4" applyNumberFormat="1" applyFont="1" applyFill="1" applyBorder="1" applyAlignment="1">
      <alignment horizontal="center" vertical="center" wrapText="1"/>
    </xf>
    <xf numFmtId="49" fontId="141" fillId="0" borderId="38" xfId="4" applyNumberFormat="1" applyFont="1" applyBorder="1" applyAlignment="1">
      <alignment horizontal="center" vertical="center" wrapText="1"/>
    </xf>
    <xf numFmtId="49" fontId="141" fillId="6" borderId="38" xfId="4" applyNumberFormat="1" applyFont="1" applyFill="1" applyBorder="1" applyAlignment="1">
      <alignment horizontal="center" vertical="center" wrapText="1"/>
    </xf>
    <xf numFmtId="49" fontId="141" fillId="10" borderId="32" xfId="4" applyNumberFormat="1" applyFont="1" applyFill="1" applyBorder="1" applyAlignment="1">
      <alignment horizontal="center" vertical="center" wrapText="1"/>
    </xf>
    <xf numFmtId="49" fontId="141" fillId="10" borderId="33" xfId="4" applyNumberFormat="1" applyFont="1" applyFill="1" applyBorder="1" applyAlignment="1">
      <alignment horizontal="center" vertical="center" wrapText="1"/>
    </xf>
    <xf numFmtId="170" fontId="141" fillId="12" borderId="14" xfId="4" applyNumberFormat="1" applyFont="1" applyFill="1" applyBorder="1" applyAlignment="1">
      <alignment horizontal="center" vertical="center" wrapText="1"/>
    </xf>
    <xf numFmtId="170" fontId="141" fillId="0" borderId="16" xfId="4" applyNumberFormat="1" applyFont="1" applyBorder="1" applyAlignment="1">
      <alignment horizontal="center" vertical="center" wrapText="1"/>
    </xf>
    <xf numFmtId="49" fontId="141" fillId="0" borderId="99" xfId="4" applyNumberFormat="1" applyFont="1" applyBorder="1" applyAlignment="1">
      <alignment horizontal="center" vertical="center" wrapText="1"/>
    </xf>
    <xf numFmtId="49" fontId="141" fillId="6" borderId="32" xfId="4" applyNumberFormat="1" applyFont="1" applyFill="1" applyBorder="1" applyAlignment="1">
      <alignment horizontal="center" vertical="center" wrapText="1"/>
    </xf>
    <xf numFmtId="49" fontId="141" fillId="6" borderId="33" xfId="4" applyNumberFormat="1" applyFont="1" applyFill="1" applyBorder="1" applyAlignment="1">
      <alignment horizontal="center" vertical="center" wrapText="1"/>
    </xf>
    <xf numFmtId="49" fontId="141" fillId="6" borderId="45" xfId="4" applyNumberFormat="1" applyFont="1" applyFill="1" applyBorder="1" applyAlignment="1">
      <alignment horizontal="center" vertical="center" wrapText="1"/>
    </xf>
    <xf numFmtId="49" fontId="141" fillId="10" borderId="38" xfId="4" applyNumberFormat="1" applyFont="1" applyFill="1" applyBorder="1" applyAlignment="1">
      <alignment horizontal="center" vertical="center" wrapText="1"/>
    </xf>
    <xf numFmtId="49" fontId="141" fillId="10" borderId="45" xfId="4" applyNumberFormat="1" applyFont="1" applyFill="1" applyBorder="1" applyAlignment="1">
      <alignment horizontal="center" vertical="center" wrapText="1"/>
    </xf>
    <xf numFmtId="49" fontId="141" fillId="0" borderId="14" xfId="4" applyNumberFormat="1" applyFont="1" applyBorder="1" applyAlignment="1">
      <alignment horizontal="center" vertical="center" wrapText="1"/>
    </xf>
    <xf numFmtId="49" fontId="141" fillId="10" borderId="14" xfId="4" applyNumberFormat="1" applyFont="1" applyFill="1" applyBorder="1" applyAlignment="1">
      <alignment horizontal="center" vertical="center" wrapText="1"/>
    </xf>
    <xf numFmtId="49" fontId="141" fillId="12" borderId="14" xfId="4" applyNumberFormat="1" applyFont="1" applyFill="1" applyBorder="1" applyAlignment="1">
      <alignment horizontal="center" vertical="center" wrapText="1"/>
    </xf>
    <xf numFmtId="49" fontId="141" fillId="0" borderId="16" xfId="4" applyNumberFormat="1" applyFont="1" applyBorder="1" applyAlignment="1">
      <alignment horizontal="center" vertical="center" wrapText="1"/>
    </xf>
    <xf numFmtId="49" fontId="141" fillId="10" borderId="16" xfId="4" applyNumberFormat="1" applyFont="1" applyFill="1" applyBorder="1" applyAlignment="1">
      <alignment horizontal="center" vertical="center" wrapText="1"/>
    </xf>
    <xf numFmtId="0" fontId="142" fillId="0" borderId="25" xfId="4" applyFont="1" applyBorder="1" applyAlignment="1">
      <alignment horizontal="center" vertical="center" wrapText="1"/>
    </xf>
    <xf numFmtId="170" fontId="141" fillId="0" borderId="25" xfId="4" applyNumberFormat="1" applyFont="1" applyBorder="1" applyAlignment="1">
      <alignment horizontal="center" vertical="center" wrapText="1"/>
    </xf>
    <xf numFmtId="49" fontId="141" fillId="0" borderId="25" xfId="4" applyNumberFormat="1" applyFont="1" applyBorder="1" applyAlignment="1">
      <alignment horizontal="center" vertical="center" wrapText="1"/>
    </xf>
    <xf numFmtId="49" fontId="141" fillId="0" borderId="23" xfId="4" applyNumberFormat="1" applyFont="1" applyBorder="1" applyAlignment="1">
      <alignment horizontal="center" vertical="center" wrapText="1"/>
    </xf>
    <xf numFmtId="49" fontId="141" fillId="6" borderId="25" xfId="4" applyNumberFormat="1" applyFont="1" applyFill="1" applyBorder="1" applyAlignment="1">
      <alignment horizontal="center" vertical="center" wrapText="1"/>
    </xf>
    <xf numFmtId="49" fontId="141" fillId="6" borderId="23" xfId="4" applyNumberFormat="1" applyFont="1" applyFill="1" applyBorder="1" applyAlignment="1">
      <alignment horizontal="center" vertical="center" wrapText="1"/>
    </xf>
    <xf numFmtId="47" fontId="141" fillId="0" borderId="14" xfId="4" applyNumberFormat="1" applyFont="1" applyBorder="1" applyAlignment="1">
      <alignment horizontal="center" vertical="center" wrapText="1"/>
    </xf>
    <xf numFmtId="47" fontId="141" fillId="9" borderId="14" xfId="4" applyNumberFormat="1" applyFont="1" applyFill="1" applyBorder="1" applyAlignment="1">
      <alignment horizontal="center" vertical="center" wrapText="1"/>
    </xf>
    <xf numFmtId="47" fontId="141" fillId="9" borderId="16" xfId="4" applyNumberFormat="1" applyFont="1" applyFill="1" applyBorder="1" applyAlignment="1">
      <alignment horizontal="center" vertical="center" wrapText="1"/>
    </xf>
    <xf numFmtId="0" fontId="136" fillId="0" borderId="0" xfId="4" applyFont="1" applyAlignment="1">
      <alignment horizontal="center"/>
    </xf>
    <xf numFmtId="170" fontId="141" fillId="9" borderId="38" xfId="4" applyNumberFormat="1" applyFont="1" applyFill="1" applyBorder="1" applyAlignment="1">
      <alignment horizontal="center" vertical="center" wrapText="1"/>
    </xf>
    <xf numFmtId="170" fontId="141" fillId="9" borderId="45" xfId="4" applyNumberFormat="1" applyFont="1" applyFill="1" applyBorder="1" applyAlignment="1">
      <alignment horizontal="center" vertical="center" wrapText="1"/>
    </xf>
    <xf numFmtId="170" fontId="141" fillId="10" borderId="14" xfId="4" applyNumberFormat="1" applyFont="1" applyFill="1" applyBorder="1" applyAlignment="1">
      <alignment horizontal="center" vertical="center" wrapText="1"/>
    </xf>
    <xf numFmtId="170" fontId="141" fillId="10" borderId="38" xfId="4" applyNumberFormat="1" applyFont="1" applyFill="1" applyBorder="1" applyAlignment="1">
      <alignment horizontal="center" vertical="center" wrapText="1"/>
    </xf>
    <xf numFmtId="0" fontId="136" fillId="0" borderId="0" xfId="4" applyFont="1" applyAlignment="1">
      <alignment horizontal="center" vertical="top"/>
    </xf>
    <xf numFmtId="0" fontId="149" fillId="0" borderId="0" xfId="4" applyAlignment="1">
      <alignment horizontal="left"/>
    </xf>
    <xf numFmtId="49" fontId="136" fillId="0" borderId="0" xfId="4" applyNumberFormat="1" applyFont="1" applyAlignment="1">
      <alignment horizontal="center" vertical="center"/>
    </xf>
    <xf numFmtId="0" fontId="40" fillId="7" borderId="46" xfId="0" applyFont="1" applyFill="1" applyBorder="1" applyAlignment="1">
      <alignment vertical="center"/>
    </xf>
    <xf numFmtId="0" fontId="40" fillId="7" borderId="3" xfId="0" applyFont="1" applyFill="1" applyBorder="1" applyAlignment="1">
      <alignment vertical="center"/>
    </xf>
    <xf numFmtId="0" fontId="40" fillId="7" borderId="49" xfId="0" applyFont="1" applyFill="1" applyBorder="1" applyAlignment="1">
      <alignment vertical="center"/>
    </xf>
    <xf numFmtId="165" fontId="33" fillId="0" borderId="46" xfId="0" applyNumberFormat="1" applyFont="1" applyBorder="1" applyAlignment="1">
      <alignment horizontal="center" vertical="center"/>
    </xf>
    <xf numFmtId="165" fontId="33" fillId="0" borderId="3" xfId="0" applyNumberFormat="1" applyFont="1" applyBorder="1" applyAlignment="1">
      <alignment horizontal="center" vertical="center"/>
    </xf>
    <xf numFmtId="165" fontId="33" fillId="0" borderId="49" xfId="0" applyNumberFormat="1" applyFont="1" applyBorder="1" applyAlignment="1">
      <alignment horizontal="center" vertical="center"/>
    </xf>
    <xf numFmtId="165" fontId="33" fillId="0" borderId="96" xfId="0" applyNumberFormat="1" applyFont="1" applyBorder="1" applyAlignment="1">
      <alignment horizontal="center" vertical="center"/>
    </xf>
    <xf numFmtId="1" fontId="43" fillId="7" borderId="46" xfId="0" applyNumberFormat="1" applyFont="1" applyFill="1" applyBorder="1" applyAlignment="1">
      <alignment horizontal="center" vertical="center"/>
    </xf>
    <xf numFmtId="1" fontId="43" fillId="7" borderId="3" xfId="0" applyNumberFormat="1" applyFont="1" applyFill="1" applyBorder="1" applyAlignment="1">
      <alignment horizontal="center" vertical="center"/>
    </xf>
    <xf numFmtId="1" fontId="43" fillId="7" borderId="49" xfId="0" applyNumberFormat="1" applyFont="1" applyFill="1" applyBorder="1" applyAlignment="1">
      <alignment horizontal="center" vertical="center"/>
    </xf>
    <xf numFmtId="165" fontId="33" fillId="0" borderId="94" xfId="0" applyNumberFormat="1" applyFont="1" applyBorder="1" applyAlignment="1">
      <alignment horizontal="center" vertical="center"/>
    </xf>
    <xf numFmtId="165" fontId="1" fillId="8" borderId="17" xfId="0" applyNumberFormat="1" applyFont="1" applyFill="1" applyBorder="1" applyAlignment="1">
      <alignment horizontal="center" vertical="center" wrapText="1"/>
    </xf>
    <xf numFmtId="0" fontId="43" fillId="7" borderId="46" xfId="0" applyFont="1" applyFill="1" applyBorder="1" applyAlignment="1">
      <alignment horizontal="center" vertical="center"/>
    </xf>
    <xf numFmtId="0" fontId="43" fillId="7" borderId="3" xfId="0" applyFont="1" applyFill="1" applyBorder="1" applyAlignment="1">
      <alignment horizontal="center" vertical="center"/>
    </xf>
    <xf numFmtId="0" fontId="43" fillId="7" borderId="58" xfId="0" applyFont="1" applyFill="1" applyBorder="1" applyAlignment="1">
      <alignment horizontal="center" vertical="center"/>
    </xf>
    <xf numFmtId="165" fontId="33" fillId="0" borderId="95" xfId="0" applyNumberFormat="1" applyFont="1" applyBorder="1" applyAlignment="1">
      <alignment horizontal="center" vertical="center"/>
    </xf>
    <xf numFmtId="165" fontId="3" fillId="7" borderId="99" xfId="0" applyNumberFormat="1" applyFont="1" applyFill="1" applyBorder="1" applyAlignment="1">
      <alignment horizontal="center" vertical="center" wrapText="1"/>
    </xf>
    <xf numFmtId="165" fontId="16" fillId="0" borderId="3" xfId="0" applyNumberFormat="1" applyFont="1" applyBorder="1" applyAlignment="1">
      <alignment horizontal="center" vertical="center"/>
    </xf>
    <xf numFmtId="165" fontId="16" fillId="0" borderId="6" xfId="0" applyNumberFormat="1" applyFont="1" applyBorder="1" applyAlignment="1">
      <alignment horizontal="center" vertical="center"/>
    </xf>
    <xf numFmtId="165" fontId="12" fillId="7" borderId="75" xfId="0" applyNumberFormat="1" applyFont="1" applyFill="1" applyBorder="1" applyAlignment="1">
      <alignment horizontal="center" vertical="center" wrapText="1"/>
    </xf>
    <xf numFmtId="165" fontId="3" fillId="7" borderId="0" xfId="0" applyNumberFormat="1" applyFont="1" applyFill="1" applyAlignment="1">
      <alignment horizontal="center" vertical="center" wrapText="1"/>
    </xf>
    <xf numFmtId="165" fontId="3" fillId="0" borderId="8" xfId="0" applyNumberFormat="1" applyFont="1" applyBorder="1" applyAlignment="1">
      <alignment vertical="center"/>
    </xf>
    <xf numFmtId="165" fontId="33" fillId="0" borderId="34" xfId="0" applyNumberFormat="1" applyFont="1" applyBorder="1" applyAlignment="1">
      <alignment horizontal="center" vertical="center" wrapText="1"/>
    </xf>
    <xf numFmtId="165" fontId="33" fillId="0" borderId="7" xfId="0" applyNumberFormat="1" applyFont="1" applyBorder="1" applyAlignment="1">
      <alignment horizontal="center" vertical="center"/>
    </xf>
    <xf numFmtId="165" fontId="11" fillId="0" borderId="75" xfId="0" applyNumberFormat="1" applyFont="1" applyBorder="1" applyAlignment="1">
      <alignment horizontal="center" vertical="center"/>
    </xf>
    <xf numFmtId="165" fontId="33" fillId="0" borderId="6" xfId="0" applyNumberFormat="1" applyFont="1" applyBorder="1" applyAlignment="1">
      <alignment horizontal="center" vertical="center"/>
    </xf>
    <xf numFmtId="165" fontId="40" fillId="7" borderId="0" xfId="0" applyNumberFormat="1" applyFont="1" applyFill="1" applyAlignment="1">
      <alignment vertical="center"/>
    </xf>
    <xf numFmtId="165" fontId="2" fillId="7" borderId="0" xfId="0" applyNumberFormat="1" applyFont="1" applyFill="1" applyAlignment="1">
      <alignment vertical="center"/>
    </xf>
    <xf numFmtId="0" fontId="2" fillId="7" borderId="0" xfId="0" applyFont="1" applyFill="1" applyAlignment="1">
      <alignment horizontal="left" vertical="center"/>
    </xf>
    <xf numFmtId="0" fontId="72" fillId="7" borderId="0" xfId="0" applyFont="1" applyFill="1" applyAlignment="1">
      <alignment vertical="center"/>
    </xf>
    <xf numFmtId="0" fontId="2" fillId="7" borderId="0" xfId="0" applyFont="1" applyFill="1" applyAlignment="1">
      <alignment vertical="center"/>
    </xf>
    <xf numFmtId="0" fontId="2" fillId="7" borderId="0" xfId="0" applyFont="1" applyFill="1" applyAlignment="1">
      <alignment horizontal="center" vertical="center"/>
    </xf>
    <xf numFmtId="165" fontId="2" fillId="7" borderId="0" xfId="0" applyNumberFormat="1" applyFont="1" applyFill="1" applyAlignment="1">
      <alignment horizontal="center" vertical="center"/>
    </xf>
    <xf numFmtId="0" fontId="126" fillId="0" borderId="0" xfId="0" applyFont="1" applyAlignment="1">
      <alignment horizontal="center"/>
    </xf>
    <xf numFmtId="165" fontId="54" fillId="0" borderId="0" xfId="0" applyNumberFormat="1" applyFont="1" applyAlignment="1">
      <alignment horizontal="center" vertical="center" wrapText="1"/>
    </xf>
    <xf numFmtId="0" fontId="35" fillId="0" borderId="0" xfId="0" applyFont="1" applyAlignment="1">
      <alignment horizontal="right" vertical="center"/>
    </xf>
    <xf numFmtId="165" fontId="126" fillId="13" borderId="0" xfId="0" applyNumberFormat="1" applyFont="1" applyFill="1" applyAlignment="1">
      <alignment horizontal="center" vertical="center" wrapText="1"/>
    </xf>
    <xf numFmtId="0" fontId="126" fillId="0" borderId="0" xfId="0" applyFont="1"/>
    <xf numFmtId="0" fontId="63" fillId="0" borderId="0" xfId="0" applyFont="1" applyAlignment="1">
      <alignment vertical="center" wrapText="1"/>
    </xf>
    <xf numFmtId="0" fontId="62" fillId="0" borderId="0" xfId="0" applyFont="1" applyAlignment="1">
      <alignment vertical="center" wrapText="1"/>
    </xf>
    <xf numFmtId="0" fontId="63" fillId="0" borderId="0" xfId="0" applyFont="1"/>
    <xf numFmtId="165" fontId="150" fillId="13" borderId="0" xfId="0" applyNumberFormat="1" applyFont="1" applyFill="1" applyAlignment="1">
      <alignment horizontal="center" vertical="center" wrapText="1"/>
    </xf>
    <xf numFmtId="0" fontId="63" fillId="0" borderId="0" xfId="0" applyFont="1" applyAlignment="1">
      <alignment horizontal="center" vertical="center" wrapText="1"/>
    </xf>
    <xf numFmtId="0" fontId="151" fillId="13" borderId="0" xfId="0" applyFont="1" applyFill="1" applyAlignment="1">
      <alignment horizontal="center" vertical="center"/>
    </xf>
    <xf numFmtId="165" fontId="13" fillId="0" borderId="0" xfId="0" applyNumberFormat="1" applyFont="1" applyAlignment="1">
      <alignment horizontal="right" vertical="center" wrapText="1"/>
    </xf>
    <xf numFmtId="0" fontId="152" fillId="13" borderId="0" xfId="0" applyFont="1" applyFill="1" applyAlignment="1">
      <alignment horizontal="center" vertical="center"/>
    </xf>
    <xf numFmtId="165" fontId="125" fillId="0" borderId="0" xfId="0" applyNumberFormat="1" applyFont="1" applyAlignment="1">
      <alignment horizontal="right" vertical="center" wrapText="1"/>
    </xf>
    <xf numFmtId="165" fontId="125" fillId="0" borderId="0" xfId="0" applyNumberFormat="1" applyFont="1" applyAlignment="1">
      <alignment horizontal="center" vertical="center"/>
    </xf>
    <xf numFmtId="165" fontId="153" fillId="0" borderId="0" xfId="0" applyNumberFormat="1" applyFont="1" applyAlignment="1">
      <alignment horizontal="right" vertical="center" wrapText="1"/>
    </xf>
    <xf numFmtId="165" fontId="153" fillId="0" borderId="0" xfId="0" applyNumberFormat="1" applyFont="1" applyAlignment="1">
      <alignment horizontal="center" vertical="center"/>
    </xf>
    <xf numFmtId="0" fontId="153" fillId="0" borderId="0" xfId="0" applyFont="1"/>
    <xf numFmtId="170" fontId="153" fillId="0" borderId="0" xfId="0" applyNumberFormat="1" applyFont="1" applyAlignment="1">
      <alignment horizontal="center" vertical="center" wrapText="1"/>
    </xf>
    <xf numFmtId="170" fontId="63" fillId="0" borderId="0" xfId="0" applyNumberFormat="1" applyFont="1" applyAlignment="1">
      <alignment horizontal="center" vertical="center" wrapText="1"/>
    </xf>
    <xf numFmtId="49" fontId="63" fillId="0" borderId="0" xfId="0" applyNumberFormat="1" applyFont="1" applyAlignment="1">
      <alignment horizontal="center" vertical="center" wrapText="1"/>
    </xf>
    <xf numFmtId="0" fontId="152" fillId="13" borderId="0" xfId="0" applyFont="1" applyFill="1"/>
    <xf numFmtId="49" fontId="153" fillId="0" borderId="0" xfId="0" applyNumberFormat="1" applyFont="1" applyAlignment="1">
      <alignment horizontal="center" vertical="center" wrapText="1"/>
    </xf>
    <xf numFmtId="0" fontId="151" fillId="13" borderId="0" xfId="0" applyFont="1" applyFill="1" applyAlignment="1">
      <alignment vertical="center"/>
    </xf>
    <xf numFmtId="165" fontId="13" fillId="5" borderId="0" xfId="0" applyNumberFormat="1" applyFont="1" applyFill="1" applyAlignment="1">
      <alignment horizontal="right" vertical="center" wrapText="1"/>
    </xf>
    <xf numFmtId="165" fontId="13" fillId="5" borderId="65" xfId="0" applyNumberFormat="1" applyFont="1" applyFill="1" applyBorder="1" applyAlignment="1">
      <alignment horizontal="right" vertical="center" wrapText="1"/>
    </xf>
    <xf numFmtId="165" fontId="152" fillId="13" borderId="0" xfId="0" applyNumberFormat="1" applyFont="1" applyFill="1" applyAlignment="1">
      <alignment horizontal="center" vertical="center"/>
    </xf>
    <xf numFmtId="47" fontId="63" fillId="0" borderId="0" xfId="0" applyNumberFormat="1" applyFont="1" applyAlignment="1">
      <alignment horizontal="center" vertical="center" wrapText="1"/>
    </xf>
    <xf numFmtId="0" fontId="124" fillId="0" borderId="0" xfId="0" applyFont="1" applyAlignment="1">
      <alignment horizontal="center" vertical="center" wrapText="1"/>
    </xf>
    <xf numFmtId="0" fontId="152" fillId="0" borderId="0" xfId="0" applyFont="1"/>
    <xf numFmtId="0" fontId="79" fillId="2" borderId="0" xfId="0" applyFont="1" applyFill="1" applyAlignment="1">
      <alignment horizontal="left"/>
    </xf>
    <xf numFmtId="0" fontId="14" fillId="2" borderId="0" xfId="0" applyFont="1" applyFill="1"/>
    <xf numFmtId="0" fontId="35" fillId="0" borderId="0" xfId="0" applyFont="1" applyAlignment="1">
      <alignment horizontal="center" vertical="center" wrapText="1"/>
    </xf>
    <xf numFmtId="0" fontId="152" fillId="0" borderId="0" xfId="0" applyFont="1" applyAlignment="1">
      <alignment horizontal="center" vertical="center" wrapText="1"/>
    </xf>
    <xf numFmtId="0" fontId="152" fillId="0" borderId="0" xfId="0" applyFont="1" applyAlignment="1">
      <alignment horizontal="center" vertical="center"/>
    </xf>
    <xf numFmtId="165" fontId="152" fillId="0" borderId="0" xfId="0" applyNumberFormat="1" applyFont="1" applyAlignment="1">
      <alignment horizontal="center" vertical="center"/>
    </xf>
    <xf numFmtId="0" fontId="79" fillId="0" borderId="0" xfId="0" applyFont="1" applyFill="1" applyAlignment="1">
      <alignment vertical="center"/>
    </xf>
    <xf numFmtId="0" fontId="147" fillId="0" borderId="0" xfId="0" applyFont="1" applyFill="1" applyAlignment="1">
      <alignment vertical="center"/>
    </xf>
    <xf numFmtId="0" fontId="66" fillId="0" borderId="0" xfId="0" applyFont="1" applyFill="1" applyAlignment="1">
      <alignment horizontal="center" vertical="center"/>
    </xf>
    <xf numFmtId="166" fontId="13" fillId="0" borderId="0" xfId="0" applyNumberFormat="1" applyFont="1" applyFill="1" applyBorder="1" applyAlignment="1">
      <alignment horizontal="center" vertical="center"/>
    </xf>
    <xf numFmtId="0" fontId="62" fillId="0" borderId="0" xfId="0" applyFont="1" applyFill="1"/>
    <xf numFmtId="2" fontId="19" fillId="0" borderId="0" xfId="0" applyNumberFormat="1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19" fillId="0" borderId="0" xfId="0" applyNumberFormat="1" applyFont="1" applyFill="1" applyBorder="1" applyAlignment="1">
      <alignment horizontal="left" vertical="center"/>
    </xf>
    <xf numFmtId="0" fontId="62" fillId="0" borderId="0" xfId="0" applyFont="1" applyAlignment="1">
      <alignment horizontal="left"/>
    </xf>
    <xf numFmtId="165" fontId="33" fillId="0" borderId="0" xfId="0" applyNumberFormat="1" applyFont="1" applyFill="1" applyBorder="1" applyAlignment="1">
      <alignment horizontal="left" vertical="center"/>
    </xf>
    <xf numFmtId="0" fontId="14" fillId="0" borderId="0" xfId="0" applyFont="1" applyAlignment="1">
      <alignment horizontal="left"/>
    </xf>
    <xf numFmtId="0" fontId="0" fillId="0" borderId="0" xfId="0" applyFill="1"/>
    <xf numFmtId="1" fontId="14" fillId="0" borderId="0" xfId="0" applyNumberFormat="1" applyFont="1"/>
    <xf numFmtId="2" fontId="14" fillId="0" borderId="0" xfId="0" applyNumberFormat="1" applyFont="1" applyAlignment="1">
      <alignment horizontal="left"/>
    </xf>
    <xf numFmtId="1" fontId="13" fillId="0" borderId="0" xfId="0" applyNumberFormat="1" applyFont="1" applyAlignment="1">
      <alignment horizontal="left" wrapText="1"/>
    </xf>
    <xf numFmtId="1" fontId="13" fillId="0" borderId="0" xfId="0" applyNumberFormat="1" applyFont="1" applyAlignment="1">
      <alignment horizontal="left" vertical="top"/>
    </xf>
    <xf numFmtId="1" fontId="2" fillId="0" borderId="0" xfId="0" applyNumberFormat="1" applyFont="1" applyAlignment="1">
      <alignment horizontal="left" vertical="center"/>
    </xf>
    <xf numFmtId="1" fontId="14" fillId="0" borderId="0" xfId="0" applyNumberFormat="1" applyFont="1" applyAlignment="1">
      <alignment horizontal="left" vertical="top" wrapText="1"/>
    </xf>
    <xf numFmtId="1" fontId="14" fillId="0" borderId="0" xfId="0" applyNumberFormat="1" applyFont="1" applyAlignment="1">
      <alignment horizontal="left" vertical="top"/>
    </xf>
    <xf numFmtId="2" fontId="14" fillId="0" borderId="0" xfId="0" applyNumberFormat="1" applyFont="1" applyFill="1" applyBorder="1" applyAlignment="1">
      <alignment horizontal="left" vertical="center"/>
    </xf>
    <xf numFmtId="165" fontId="14" fillId="0" borderId="0" xfId="0" applyNumberFormat="1" applyFont="1" applyFill="1" applyBorder="1" applyAlignment="1">
      <alignment horizontal="center" vertical="center"/>
    </xf>
    <xf numFmtId="165" fontId="14" fillId="0" borderId="0" xfId="0" applyNumberFormat="1" applyFont="1" applyFill="1" applyBorder="1" applyAlignment="1">
      <alignment horizontal="left" vertical="center"/>
    </xf>
    <xf numFmtId="1" fontId="14" fillId="0" borderId="0" xfId="0" applyNumberFormat="1" applyFont="1" applyBorder="1"/>
    <xf numFmtId="0" fontId="14" fillId="0" borderId="0" xfId="0" applyFont="1" applyFill="1" applyBorder="1" applyAlignment="1">
      <alignment horizontal="left" vertical="center"/>
    </xf>
    <xf numFmtId="0" fontId="14" fillId="0" borderId="0" xfId="0" applyNumberFormat="1" applyFont="1" applyAlignment="1">
      <alignment horizontal="left"/>
    </xf>
    <xf numFmtId="0" fontId="14" fillId="0" borderId="0" xfId="0" applyFont="1" applyBorder="1"/>
    <xf numFmtId="165" fontId="2" fillId="0" borderId="0" xfId="0" applyNumberFormat="1" applyFont="1" applyFill="1" applyBorder="1" applyAlignment="1">
      <alignment vertical="center"/>
    </xf>
    <xf numFmtId="165" fontId="2" fillId="0" borderId="0" xfId="0" applyNumberFormat="1" applyFont="1" applyFill="1" applyBorder="1" applyAlignment="1">
      <alignment horizontal="left" vertical="center"/>
    </xf>
    <xf numFmtId="1" fontId="14" fillId="0" borderId="0" xfId="0" applyNumberFormat="1" applyFont="1" applyFill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/>
    </xf>
    <xf numFmtId="2" fontId="14" fillId="0" borderId="0" xfId="0" applyNumberFormat="1" applyFont="1" applyFill="1" applyAlignment="1">
      <alignment horizontal="left"/>
    </xf>
    <xf numFmtId="0" fontId="25" fillId="0" borderId="0" xfId="0" applyFont="1" applyAlignment="1">
      <alignment horizontal="center" vertical="center"/>
    </xf>
    <xf numFmtId="165" fontId="2" fillId="0" borderId="0" xfId="0" applyNumberFormat="1" applyFont="1" applyFill="1" applyBorder="1" applyAlignment="1">
      <alignment horizontal="center" vertical="center"/>
    </xf>
    <xf numFmtId="0" fontId="13" fillId="6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 indent="1"/>
    </xf>
    <xf numFmtId="0" fontId="12" fillId="0" borderId="0" xfId="0" applyFont="1" applyFill="1" applyBorder="1" applyAlignment="1">
      <alignment horizontal="center" vertical="center"/>
    </xf>
    <xf numFmtId="0" fontId="14" fillId="6" borderId="0" xfId="0" applyFont="1" applyFill="1"/>
    <xf numFmtId="0" fontId="0" fillId="6" borderId="0" xfId="0" applyFill="1"/>
    <xf numFmtId="2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vertical="center"/>
    </xf>
    <xf numFmtId="0" fontId="13" fillId="6" borderId="0" xfId="0" applyFont="1" applyFill="1" applyBorder="1" applyAlignment="1">
      <alignment horizontal="left" vertical="center"/>
    </xf>
    <xf numFmtId="0" fontId="13" fillId="0" borderId="0" xfId="0" applyFont="1" applyFill="1" applyAlignment="1">
      <alignment vertical="center"/>
    </xf>
    <xf numFmtId="0" fontId="13" fillId="6" borderId="0" xfId="0" applyFont="1" applyFill="1" applyAlignment="1">
      <alignment horizontal="left" vertical="center"/>
    </xf>
    <xf numFmtId="0" fontId="119" fillId="6" borderId="0" xfId="0" applyFont="1" applyFill="1" applyAlignment="1">
      <alignment horizontal="left" vertical="center"/>
    </xf>
    <xf numFmtId="0" fontId="119" fillId="6" borderId="0" xfId="0" applyFont="1" applyFill="1" applyBorder="1" applyAlignment="1">
      <alignment horizontal="left" vertical="center"/>
    </xf>
    <xf numFmtId="0" fontId="13" fillId="0" borderId="0" xfId="0" applyFont="1" applyFill="1" applyAlignment="1">
      <alignment horizontal="left" vertical="center" indent="1"/>
    </xf>
    <xf numFmtId="0" fontId="154" fillId="0" borderId="0" xfId="0" applyFont="1" applyFill="1"/>
    <xf numFmtId="0" fontId="154" fillId="6" borderId="0" xfId="0" applyFont="1" applyFill="1"/>
    <xf numFmtId="0" fontId="2" fillId="0" borderId="0" xfId="0" applyFont="1" applyFill="1" applyAlignment="1">
      <alignment vertical="center"/>
    </xf>
    <xf numFmtId="2" fontId="13" fillId="0" borderId="0" xfId="0" applyNumberFormat="1" applyFont="1" applyFill="1" applyBorder="1" applyAlignment="1">
      <alignment vertical="center"/>
    </xf>
    <xf numFmtId="0" fontId="39" fillId="0" borderId="4" xfId="0" applyFont="1" applyBorder="1" applyAlignment="1">
      <alignment horizontal="right" vertical="center"/>
    </xf>
    <xf numFmtId="0" fontId="155" fillId="0" borderId="4" xfId="0" applyFont="1" applyBorder="1" applyAlignment="1">
      <alignment horizontal="right" vertical="center"/>
    </xf>
    <xf numFmtId="0" fontId="14" fillId="6" borderId="0" xfId="0" applyFont="1" applyFill="1" applyBorder="1" applyAlignment="1">
      <alignment horizontal="left" vertical="center"/>
    </xf>
    <xf numFmtId="0" fontId="14" fillId="6" borderId="0" xfId="0" applyFont="1" applyFill="1" applyBorder="1" applyAlignment="1">
      <alignment horizontal="left" vertical="center"/>
    </xf>
    <xf numFmtId="0" fontId="14" fillId="6" borderId="0" xfId="0" applyFont="1" applyFill="1" applyBorder="1" applyAlignment="1">
      <alignment horizontal="center" vertical="center"/>
    </xf>
    <xf numFmtId="0" fontId="14" fillId="6" borderId="0" xfId="0" applyFont="1" applyFill="1" applyBorder="1" applyAlignment="1">
      <alignment vertical="center"/>
    </xf>
    <xf numFmtId="0" fontId="2" fillId="6" borderId="0" xfId="0" applyFont="1" applyFill="1" applyBorder="1" applyAlignment="1">
      <alignment vertical="center"/>
    </xf>
    <xf numFmtId="1" fontId="14" fillId="6" borderId="0" xfId="0" applyNumberFormat="1" applyFont="1" applyFill="1" applyBorder="1" applyAlignment="1">
      <alignment horizontal="center" vertical="center"/>
    </xf>
    <xf numFmtId="165" fontId="14" fillId="6" borderId="0" xfId="0" applyNumberFormat="1" applyFont="1" applyFill="1" applyBorder="1" applyAlignment="1">
      <alignment horizontal="center" vertical="center"/>
    </xf>
    <xf numFmtId="0" fontId="14" fillId="6" borderId="0" xfId="0" applyFont="1" applyFill="1" applyBorder="1" applyAlignment="1">
      <alignment horizontal="left" vertical="center"/>
    </xf>
    <xf numFmtId="0" fontId="2" fillId="6" borderId="0" xfId="0" applyFont="1" applyFill="1" applyBorder="1" applyAlignment="1">
      <alignment horizontal="left" vertical="center"/>
    </xf>
    <xf numFmtId="0" fontId="13" fillId="6" borderId="0" xfId="0" applyFont="1" applyFill="1" applyBorder="1" applyAlignment="1">
      <alignment horizontal="center" vertical="center"/>
    </xf>
    <xf numFmtId="165" fontId="13" fillId="0" borderId="0" xfId="0" applyNumberFormat="1" applyFont="1" applyFill="1" applyAlignment="1">
      <alignment horizontal="center" vertical="center"/>
    </xf>
    <xf numFmtId="0" fontId="62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9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2" fontId="7" fillId="0" borderId="0" xfId="0" applyNumberFormat="1" applyFont="1" applyAlignment="1">
      <alignment horizontal="left" vertical="center" wrapText="1"/>
    </xf>
    <xf numFmtId="0" fontId="97" fillId="0" borderId="0" xfId="0" applyFont="1" applyAlignment="1">
      <alignment horizontal="center" vertical="center"/>
    </xf>
    <xf numFmtId="0" fontId="10" fillId="0" borderId="96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textRotation="90"/>
    </xf>
    <xf numFmtId="0" fontId="6" fillId="0" borderId="96" xfId="0" applyFont="1" applyBorder="1" applyAlignment="1">
      <alignment horizontal="center" vertical="center" textRotation="90"/>
    </xf>
    <xf numFmtId="0" fontId="6" fillId="0" borderId="7" xfId="0" applyFont="1" applyBorder="1" applyAlignment="1">
      <alignment horizontal="center" vertical="center" wrapText="1"/>
    </xf>
    <xf numFmtId="0" fontId="6" fillId="0" borderId="9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5" xfId="0" applyFont="1" applyBorder="1" applyAlignment="1">
      <alignment horizontal="center" vertical="center"/>
    </xf>
    <xf numFmtId="0" fontId="6" fillId="0" borderId="94" xfId="0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0" fontId="13" fillId="0" borderId="0" xfId="0" applyFont="1" applyFill="1" applyAlignment="1">
      <alignment horizontal="left" vertical="center" wrapText="1" indent="1"/>
    </xf>
    <xf numFmtId="0" fontId="13" fillId="0" borderId="0" xfId="0" applyFont="1" applyAlignment="1">
      <alignment horizontal="left" vertical="center" wrapText="1" indent="1"/>
    </xf>
    <xf numFmtId="0" fontId="14" fillId="6" borderId="0" xfId="0" applyFont="1" applyFill="1" applyBorder="1" applyAlignment="1">
      <alignment horizontal="left" vertical="center"/>
    </xf>
    <xf numFmtId="0" fontId="2" fillId="6" borderId="0" xfId="0" applyFont="1" applyFill="1" applyBorder="1" applyAlignment="1">
      <alignment horizontal="left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 wrapText="1"/>
    </xf>
    <xf numFmtId="2" fontId="25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145" fillId="0" borderId="5" xfId="0" applyFont="1" applyBorder="1" applyAlignment="1">
      <alignment horizontal="center"/>
    </xf>
    <xf numFmtId="1" fontId="98" fillId="0" borderId="0" xfId="0" applyNumberFormat="1" applyFont="1" applyAlignment="1">
      <alignment horizontal="center"/>
    </xf>
    <xf numFmtId="0" fontId="37" fillId="0" borderId="0" xfId="0" applyFont="1" applyAlignment="1">
      <alignment horizontal="left" wrapText="1"/>
    </xf>
    <xf numFmtId="0" fontId="90" fillId="0" borderId="0" xfId="0" applyFont="1" applyAlignment="1">
      <alignment horizontal="center"/>
    </xf>
    <xf numFmtId="0" fontId="81" fillId="0" borderId="96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top"/>
    </xf>
    <xf numFmtId="0" fontId="81" fillId="0" borderId="96" xfId="0" applyFont="1" applyBorder="1" applyAlignment="1">
      <alignment horizontal="center"/>
    </xf>
    <xf numFmtId="0" fontId="37" fillId="0" borderId="0" xfId="0" applyFont="1" applyAlignment="1">
      <alignment horizontal="left"/>
    </xf>
    <xf numFmtId="0" fontId="131" fillId="0" borderId="0" xfId="0" applyFont="1" applyAlignment="1">
      <alignment horizontal="left"/>
    </xf>
    <xf numFmtId="0" fontId="33" fillId="0" borderId="6" xfId="0" applyFont="1" applyBorder="1" applyAlignment="1">
      <alignment horizontal="center" vertical="top"/>
    </xf>
    <xf numFmtId="0" fontId="37" fillId="0" borderId="5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 wrapText="1"/>
    </xf>
    <xf numFmtId="0" fontId="37" fillId="0" borderId="0" xfId="0" applyFont="1" applyAlignment="1">
      <alignment horizontal="left" vertical="top" wrapText="1"/>
    </xf>
    <xf numFmtId="0" fontId="37" fillId="0" borderId="5" xfId="0" applyFont="1" applyBorder="1" applyAlignment="1">
      <alignment horizontal="center" vertical="center" textRotation="90"/>
    </xf>
    <xf numFmtId="0" fontId="37" fillId="0" borderId="7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37" fillId="0" borderId="95" xfId="0" applyFont="1" applyBorder="1" applyAlignment="1">
      <alignment horizontal="center" vertical="center"/>
    </xf>
    <xf numFmtId="0" fontId="37" fillId="0" borderId="96" xfId="0" applyFont="1" applyBorder="1" applyAlignment="1">
      <alignment horizontal="center" vertical="center"/>
    </xf>
    <xf numFmtId="0" fontId="37" fillId="0" borderId="94" xfId="0" applyFont="1" applyBorder="1" applyAlignment="1">
      <alignment horizontal="center" vertical="center"/>
    </xf>
    <xf numFmtId="0" fontId="37" fillId="0" borderId="5" xfId="0" applyFont="1" applyBorder="1" applyAlignment="1">
      <alignment horizontal="right"/>
    </xf>
    <xf numFmtId="0" fontId="98" fillId="0" borderId="5" xfId="0" applyFont="1" applyBorder="1" applyAlignment="1">
      <alignment horizontal="center"/>
    </xf>
    <xf numFmtId="0" fontId="37" fillId="0" borderId="5" xfId="0" applyFont="1" applyBorder="1" applyAlignment="1">
      <alignment horizontal="left"/>
    </xf>
    <xf numFmtId="0" fontId="37" fillId="0" borderId="5" xfId="0" applyFont="1" applyBorder="1" applyAlignment="1">
      <alignment horizontal="left" vertical="center" wrapText="1"/>
    </xf>
    <xf numFmtId="2" fontId="37" fillId="0" borderId="5" xfId="0" applyNumberFormat="1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55" fillId="0" borderId="0" xfId="0" applyFont="1" applyAlignment="1">
      <alignment horizontal="center" vertical="center"/>
    </xf>
    <xf numFmtId="0" fontId="55" fillId="0" borderId="66" xfId="0" applyFont="1" applyBorder="1" applyAlignment="1">
      <alignment horizontal="center" vertical="center"/>
    </xf>
    <xf numFmtId="0" fontId="55" fillId="0" borderId="96" xfId="0" applyFont="1" applyBorder="1" applyAlignment="1">
      <alignment horizontal="center" vertical="center"/>
    </xf>
    <xf numFmtId="0" fontId="55" fillId="0" borderId="94" xfId="0" applyFont="1" applyBorder="1" applyAlignment="1">
      <alignment horizontal="center" vertical="center"/>
    </xf>
    <xf numFmtId="0" fontId="55" fillId="0" borderId="0" xfId="0" applyFont="1" applyAlignment="1">
      <alignment horizontal="left" wrapText="1"/>
    </xf>
    <xf numFmtId="0" fontId="51" fillId="0" borderId="96" xfId="0" applyFont="1" applyBorder="1" applyAlignment="1">
      <alignment horizontal="center"/>
    </xf>
    <xf numFmtId="0" fontId="18" fillId="0" borderId="4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165" fontId="26" fillId="0" borderId="4" xfId="0" applyNumberFormat="1" applyFont="1" applyBorder="1" applyAlignment="1">
      <alignment horizontal="center" vertical="center" wrapText="1"/>
    </xf>
    <xf numFmtId="165" fontId="26" fillId="0" borderId="2" xfId="0" applyNumberFormat="1" applyFont="1" applyBorder="1" applyAlignment="1">
      <alignment horizontal="center" vertical="center"/>
    </xf>
    <xf numFmtId="0" fontId="126" fillId="0" borderId="0" xfId="0" applyFont="1" applyAlignment="1">
      <alignment horizontal="center"/>
    </xf>
    <xf numFmtId="165" fontId="54" fillId="0" borderId="0" xfId="0" applyNumberFormat="1" applyFont="1" applyAlignment="1">
      <alignment horizontal="center" vertical="center" wrapText="1"/>
    </xf>
    <xf numFmtId="0" fontId="115" fillId="0" borderId="52" xfId="2" applyFont="1" applyBorder="1" applyAlignment="1">
      <alignment horizontal="center" vertical="center" wrapText="1"/>
    </xf>
    <xf numFmtId="0" fontId="114" fillId="0" borderId="55" xfId="2" applyBorder="1" applyAlignment="1">
      <alignment horizontal="center" vertical="center" wrapText="1"/>
    </xf>
    <xf numFmtId="0" fontId="118" fillId="0" borderId="28" xfId="2" applyFont="1" applyBorder="1" applyAlignment="1">
      <alignment horizontal="center" vertical="center" wrapText="1"/>
    </xf>
    <xf numFmtId="0" fontId="118" fillId="0" borderId="31" xfId="2" applyFont="1" applyBorder="1" applyAlignment="1">
      <alignment horizontal="center" vertical="center" wrapText="1"/>
    </xf>
    <xf numFmtId="0" fontId="115" fillId="0" borderId="5" xfId="2" applyFont="1" applyBorder="1" applyAlignment="1">
      <alignment horizontal="center" vertical="center" wrapText="1"/>
    </xf>
    <xf numFmtId="0" fontId="114" fillId="0" borderId="32" xfId="2" applyBorder="1" applyAlignment="1">
      <alignment horizontal="center" vertical="center" wrapText="1"/>
    </xf>
    <xf numFmtId="0" fontId="115" fillId="0" borderId="9" xfId="2" applyFont="1" applyBorder="1" applyAlignment="1">
      <alignment horizontal="center" vertical="center" wrapText="1"/>
    </xf>
    <xf numFmtId="0" fontId="115" fillId="0" borderId="38" xfId="2" applyFont="1" applyBorder="1" applyAlignment="1">
      <alignment horizontal="center" vertical="center" wrapText="1"/>
    </xf>
    <xf numFmtId="0" fontId="115" fillId="0" borderId="29" xfId="2" applyFont="1" applyBorder="1" applyAlignment="1">
      <alignment horizontal="center" vertical="center" wrapText="1"/>
    </xf>
    <xf numFmtId="0" fontId="114" fillId="0" borderId="33" xfId="2" applyBorder="1" applyAlignment="1">
      <alignment horizontal="center" vertical="center" wrapText="1"/>
    </xf>
    <xf numFmtId="0" fontId="114" fillId="0" borderId="52" xfId="2" applyBorder="1" applyAlignment="1">
      <alignment horizontal="center" vertical="center" wrapText="1"/>
    </xf>
    <xf numFmtId="0" fontId="114" fillId="0" borderId="5" xfId="2" applyBorder="1" applyAlignment="1">
      <alignment horizontal="center" vertical="center" wrapText="1"/>
    </xf>
    <xf numFmtId="0" fontId="115" fillId="0" borderId="91" xfId="2" applyFont="1" applyBorder="1" applyAlignment="1">
      <alignment horizontal="center" vertical="center" wrapText="1"/>
    </xf>
    <xf numFmtId="0" fontId="114" fillId="0" borderId="29" xfId="2" applyBorder="1" applyAlignment="1">
      <alignment horizontal="center" vertical="center" wrapText="1"/>
    </xf>
    <xf numFmtId="0" fontId="115" fillId="0" borderId="42" xfId="2" applyFont="1" applyBorder="1" applyAlignment="1">
      <alignment horizontal="center" vertical="center" wrapText="1"/>
    </xf>
    <xf numFmtId="0" fontId="118" fillId="0" borderId="26" xfId="2" applyFont="1" applyBorder="1" applyAlignment="1">
      <alignment horizontal="center" vertical="center" wrapText="1"/>
    </xf>
    <xf numFmtId="0" fontId="115" fillId="0" borderId="14" xfId="2" applyFont="1" applyBorder="1" applyAlignment="1">
      <alignment horizontal="center" vertical="center" wrapText="1"/>
    </xf>
    <xf numFmtId="0" fontId="115" fillId="0" borderId="15" xfId="2" applyFont="1" applyBorder="1" applyAlignment="1">
      <alignment horizontal="center" vertical="center" wrapText="1"/>
    </xf>
    <xf numFmtId="0" fontId="115" fillId="0" borderId="16" xfId="2" applyFont="1" applyBorder="1" applyAlignment="1">
      <alignment horizontal="center" vertical="center" wrapText="1"/>
    </xf>
    <xf numFmtId="0" fontId="115" fillId="0" borderId="30" xfId="2" applyFont="1" applyBorder="1" applyAlignment="1">
      <alignment horizontal="center" vertical="center" wrapText="1"/>
    </xf>
    <xf numFmtId="0" fontId="114" fillId="0" borderId="73" xfId="2" applyBorder="1" applyAlignment="1">
      <alignment horizontal="center" vertical="center" wrapText="1"/>
    </xf>
    <xf numFmtId="0" fontId="118" fillId="0" borderId="9" xfId="2" applyFont="1" applyBorder="1" applyAlignment="1">
      <alignment horizontal="center" vertical="center" wrapText="1"/>
    </xf>
    <xf numFmtId="0" fontId="118" fillId="0" borderId="70" xfId="2" applyFont="1" applyBorder="1" applyAlignment="1">
      <alignment horizontal="center" vertical="center" wrapText="1"/>
    </xf>
    <xf numFmtId="0" fontId="114" fillId="0" borderId="70" xfId="2" applyBorder="1" applyAlignment="1">
      <alignment horizontal="center" vertical="center" wrapText="1"/>
    </xf>
    <xf numFmtId="0" fontId="115" fillId="0" borderId="70" xfId="2" applyFont="1" applyBorder="1" applyAlignment="1">
      <alignment horizontal="center" vertical="center" wrapText="1"/>
    </xf>
    <xf numFmtId="0" fontId="115" fillId="0" borderId="74" xfId="2" applyFont="1" applyBorder="1" applyAlignment="1">
      <alignment horizontal="center" vertical="center" wrapText="1"/>
    </xf>
    <xf numFmtId="0" fontId="114" fillId="0" borderId="72" xfId="2" applyBorder="1" applyAlignment="1">
      <alignment horizontal="center" vertical="center" wrapText="1"/>
    </xf>
    <xf numFmtId="0" fontId="114" fillId="0" borderId="90" xfId="2" applyBorder="1" applyAlignment="1">
      <alignment horizontal="center" vertical="center" wrapText="1"/>
    </xf>
    <xf numFmtId="0" fontId="118" fillId="0" borderId="91" xfId="2" applyFont="1" applyBorder="1" applyAlignment="1">
      <alignment horizontal="center" vertical="center" wrapText="1"/>
    </xf>
    <xf numFmtId="0" fontId="114" fillId="0" borderId="91" xfId="2" applyBorder="1" applyAlignment="1">
      <alignment horizontal="center" vertical="center" wrapText="1"/>
    </xf>
    <xf numFmtId="0" fontId="114" fillId="0" borderId="92" xfId="2" applyBorder="1" applyAlignment="1">
      <alignment horizontal="center" vertical="center" wrapText="1"/>
    </xf>
    <xf numFmtId="0" fontId="115" fillId="0" borderId="13" xfId="2" applyFont="1" applyBorder="1" applyAlignment="1">
      <alignment horizontal="center" vertical="center" wrapText="1"/>
    </xf>
    <xf numFmtId="0" fontId="115" fillId="0" borderId="90" xfId="2" applyFont="1" applyBorder="1" applyAlignment="1">
      <alignment horizontal="center" vertical="center" wrapText="1"/>
    </xf>
    <xf numFmtId="0" fontId="118" fillId="0" borderId="15" xfId="2" applyFont="1" applyBorder="1" applyAlignment="1">
      <alignment horizontal="center" vertical="center" wrapText="1"/>
    </xf>
    <xf numFmtId="0" fontId="115" fillId="0" borderId="19" xfId="2" applyFont="1" applyBorder="1" applyAlignment="1">
      <alignment horizontal="center" vertical="center" wrapText="1"/>
    </xf>
    <xf numFmtId="0" fontId="115" fillId="0" borderId="92" xfId="2" applyFont="1" applyBorder="1" applyAlignment="1">
      <alignment horizontal="center" vertical="center" wrapText="1"/>
    </xf>
    <xf numFmtId="0" fontId="114" fillId="0" borderId="37" xfId="2" applyBorder="1" applyAlignment="1">
      <alignment horizontal="center" vertical="center" wrapText="1"/>
    </xf>
    <xf numFmtId="0" fontId="118" fillId="0" borderId="38" xfId="2" applyFont="1" applyBorder="1" applyAlignment="1">
      <alignment horizontal="center" vertical="center" wrapText="1"/>
    </xf>
    <xf numFmtId="0" fontId="114" fillId="0" borderId="38" xfId="2" applyBorder="1" applyAlignment="1">
      <alignment horizontal="center" vertical="center" wrapText="1"/>
    </xf>
    <xf numFmtId="0" fontId="114" fillId="0" borderId="45" xfId="2" applyBorder="1" applyAlignment="1">
      <alignment horizontal="center" vertical="center" wrapText="1"/>
    </xf>
    <xf numFmtId="0" fontId="115" fillId="0" borderId="28" xfId="2" applyFont="1" applyBorder="1" applyAlignment="1">
      <alignment horizontal="center" vertical="center" wrapText="1"/>
    </xf>
    <xf numFmtId="0" fontId="114" fillId="0" borderId="31" xfId="2" applyBorder="1" applyAlignment="1">
      <alignment horizontal="center" vertical="center" wrapText="1"/>
    </xf>
    <xf numFmtId="0" fontId="114" fillId="0" borderId="28" xfId="2" applyBorder="1" applyAlignment="1">
      <alignment horizontal="center" vertical="center" wrapText="1"/>
    </xf>
    <xf numFmtId="0" fontId="115" fillId="0" borderId="26" xfId="2" applyFont="1" applyBorder="1" applyAlignment="1">
      <alignment horizontal="center" vertical="center" wrapText="1"/>
    </xf>
    <xf numFmtId="0" fontId="115" fillId="0" borderId="73" xfId="2" applyFont="1" applyBorder="1" applyAlignment="1">
      <alignment horizontal="center" vertical="center" wrapText="1"/>
    </xf>
    <xf numFmtId="0" fontId="115" fillId="0" borderId="72" xfId="2" applyFont="1" applyBorder="1" applyAlignment="1">
      <alignment horizontal="center" vertical="center" wrapText="1"/>
    </xf>
    <xf numFmtId="0" fontId="115" fillId="0" borderId="0" xfId="2" applyFont="1" applyAlignment="1">
      <alignment horizontal="right"/>
    </xf>
    <xf numFmtId="0" fontId="115" fillId="0" borderId="0" xfId="2" applyFont="1" applyAlignment="1">
      <alignment horizontal="center" wrapText="1"/>
    </xf>
    <xf numFmtId="0" fontId="115" fillId="0" borderId="0" xfId="2" applyFont="1" applyAlignment="1">
      <alignment horizontal="center"/>
    </xf>
    <xf numFmtId="0" fontId="115" fillId="0" borderId="37" xfId="2" applyFont="1" applyBorder="1" applyAlignment="1">
      <alignment horizontal="center" vertical="center" wrapText="1"/>
    </xf>
    <xf numFmtId="0" fontId="115" fillId="0" borderId="39" xfId="2" applyFont="1" applyBorder="1" applyAlignment="1">
      <alignment horizontal="center" vertical="center" wrapText="1"/>
    </xf>
    <xf numFmtId="0" fontId="115" fillId="0" borderId="76" xfId="2" applyFont="1" applyBorder="1" applyAlignment="1">
      <alignment horizontal="center" vertical="center" wrapText="1"/>
    </xf>
    <xf numFmtId="0" fontId="116" fillId="0" borderId="15" xfId="2" applyFont="1" applyBorder="1" applyAlignment="1">
      <alignment horizontal="center" vertical="center" wrapText="1"/>
    </xf>
    <xf numFmtId="0" fontId="116" fillId="0" borderId="38" xfId="2" applyFont="1" applyBorder="1" applyAlignment="1">
      <alignment horizontal="center" vertical="center" wrapText="1"/>
    </xf>
    <xf numFmtId="0" fontId="115" fillId="0" borderId="45" xfId="2" applyFont="1" applyBorder="1" applyAlignment="1">
      <alignment horizontal="center" vertical="center" wrapText="1"/>
    </xf>
    <xf numFmtId="165" fontId="9" fillId="7" borderId="50" xfId="0" applyNumberFormat="1" applyFont="1" applyFill="1" applyBorder="1" applyAlignment="1">
      <alignment horizontal="center" vertical="center" wrapText="1"/>
    </xf>
    <xf numFmtId="165" fontId="9" fillId="7" borderId="20" xfId="0" applyNumberFormat="1" applyFont="1" applyFill="1" applyBorder="1" applyAlignment="1">
      <alignment horizontal="center" vertical="center" wrapText="1"/>
    </xf>
    <xf numFmtId="165" fontId="9" fillId="7" borderId="75" xfId="0" applyNumberFormat="1" applyFont="1" applyFill="1" applyBorder="1" applyAlignment="1">
      <alignment horizontal="center" vertical="center" wrapText="1"/>
    </xf>
    <xf numFmtId="165" fontId="9" fillId="7" borderId="21" xfId="0" applyNumberFormat="1" applyFont="1" applyFill="1" applyBorder="1" applyAlignment="1">
      <alignment horizontal="center" vertical="center" wrapText="1"/>
    </xf>
    <xf numFmtId="165" fontId="9" fillId="7" borderId="63" xfId="0" applyNumberFormat="1" applyFont="1" applyFill="1" applyBorder="1" applyAlignment="1">
      <alignment horizontal="center" vertical="center" wrapText="1"/>
    </xf>
    <xf numFmtId="165" fontId="9" fillId="7" borderId="0" xfId="0" applyNumberFormat="1" applyFont="1" applyFill="1" applyAlignment="1">
      <alignment horizontal="center" vertical="center" wrapText="1"/>
    </xf>
    <xf numFmtId="165" fontId="9" fillId="7" borderId="60" xfId="0" applyNumberFormat="1" applyFont="1" applyFill="1" applyBorder="1" applyAlignment="1">
      <alignment horizontal="center" vertical="center" wrapText="1"/>
    </xf>
    <xf numFmtId="165" fontId="9" fillId="7" borderId="64" xfId="0" applyNumberFormat="1" applyFont="1" applyFill="1" applyBorder="1" applyAlignment="1">
      <alignment horizontal="center" vertical="center" wrapText="1"/>
    </xf>
    <xf numFmtId="165" fontId="9" fillId="7" borderId="58" xfId="0" applyNumberFormat="1" applyFont="1" applyFill="1" applyBorder="1" applyAlignment="1">
      <alignment horizontal="center" vertical="center" wrapText="1"/>
    </xf>
    <xf numFmtId="165" fontId="9" fillId="7" borderId="59" xfId="0" applyNumberFormat="1" applyFont="1" applyFill="1" applyBorder="1" applyAlignment="1">
      <alignment horizontal="center" vertical="center" wrapText="1"/>
    </xf>
    <xf numFmtId="0" fontId="44" fillId="7" borderId="50" xfId="0" applyFont="1" applyFill="1" applyBorder="1" applyAlignment="1">
      <alignment horizontal="center" vertical="center"/>
    </xf>
    <xf numFmtId="0" fontId="44" fillId="7" borderId="20" xfId="0" applyFont="1" applyFill="1" applyBorder="1" applyAlignment="1">
      <alignment horizontal="center" vertical="center"/>
    </xf>
    <xf numFmtId="0" fontId="44" fillId="7" borderId="21" xfId="0" applyFont="1" applyFill="1" applyBorder="1" applyAlignment="1">
      <alignment horizontal="center" vertical="center"/>
    </xf>
    <xf numFmtId="0" fontId="44" fillId="7" borderId="64" xfId="0" applyFont="1" applyFill="1" applyBorder="1" applyAlignment="1">
      <alignment horizontal="center" vertical="center"/>
    </xf>
    <xf numFmtId="0" fontId="44" fillId="7" borderId="58" xfId="0" applyFont="1" applyFill="1" applyBorder="1" applyAlignment="1">
      <alignment horizontal="center" vertical="center"/>
    </xf>
    <xf numFmtId="0" fontId="44" fillId="7" borderId="59" xfId="0" applyFont="1" applyFill="1" applyBorder="1" applyAlignment="1">
      <alignment horizontal="center" vertical="center"/>
    </xf>
    <xf numFmtId="0" fontId="23" fillId="7" borderId="50" xfId="0" applyFont="1" applyFill="1" applyBorder="1" applyAlignment="1">
      <alignment horizontal="center" vertical="center"/>
    </xf>
    <xf numFmtId="0" fontId="23" fillId="7" borderId="20" xfId="0" applyFont="1" applyFill="1" applyBorder="1" applyAlignment="1">
      <alignment horizontal="center" vertical="center"/>
    </xf>
    <xf numFmtId="0" fontId="23" fillId="7" borderId="21" xfId="0" applyFont="1" applyFill="1" applyBorder="1" applyAlignment="1">
      <alignment horizontal="center" vertical="center"/>
    </xf>
    <xf numFmtId="0" fontId="23" fillId="7" borderId="64" xfId="0" applyFont="1" applyFill="1" applyBorder="1" applyAlignment="1">
      <alignment horizontal="center" vertical="center"/>
    </xf>
    <xf numFmtId="0" fontId="23" fillId="7" borderId="58" xfId="0" applyFont="1" applyFill="1" applyBorder="1" applyAlignment="1">
      <alignment horizontal="center" vertical="center"/>
    </xf>
    <xf numFmtId="0" fontId="23" fillId="7" borderId="59" xfId="0" applyFont="1" applyFill="1" applyBorder="1" applyAlignment="1">
      <alignment horizontal="center" vertical="center"/>
    </xf>
    <xf numFmtId="0" fontId="74" fillId="7" borderId="0" xfId="0" applyFont="1" applyFill="1" applyAlignment="1">
      <alignment horizontal="left" vertical="center" wrapText="1"/>
    </xf>
    <xf numFmtId="165" fontId="12" fillId="7" borderId="52" xfId="0" applyNumberFormat="1" applyFont="1" applyFill="1" applyBorder="1" applyAlignment="1">
      <alignment horizontal="center" vertical="center" wrapText="1"/>
    </xf>
    <xf numFmtId="165" fontId="12" fillId="7" borderId="3" xfId="0" applyNumberFormat="1" applyFont="1" applyFill="1" applyBorder="1" applyAlignment="1">
      <alignment horizontal="center" vertical="center" wrapText="1"/>
    </xf>
    <xf numFmtId="165" fontId="12" fillId="7" borderId="53" xfId="0" applyNumberFormat="1" applyFont="1" applyFill="1" applyBorder="1" applyAlignment="1">
      <alignment horizontal="center" vertical="center" wrapText="1"/>
    </xf>
    <xf numFmtId="165" fontId="3" fillId="7" borderId="4" xfId="0" applyNumberFormat="1" applyFont="1" applyFill="1" applyBorder="1" applyAlignment="1">
      <alignment horizontal="center" vertical="center" wrapText="1"/>
    </xf>
    <xf numFmtId="165" fontId="3" fillId="7" borderId="3" xfId="0" applyNumberFormat="1" applyFont="1" applyFill="1" applyBorder="1" applyAlignment="1">
      <alignment horizontal="center" vertical="center" wrapText="1"/>
    </xf>
    <xf numFmtId="165" fontId="3" fillId="7" borderId="2" xfId="0" applyNumberFormat="1" applyFont="1" applyFill="1" applyBorder="1" applyAlignment="1">
      <alignment horizontal="center" vertical="center" wrapText="1"/>
    </xf>
    <xf numFmtId="165" fontId="3" fillId="7" borderId="40" xfId="0" applyNumberFormat="1" applyFont="1" applyFill="1" applyBorder="1" applyAlignment="1">
      <alignment horizontal="center" vertical="center" wrapText="1"/>
    </xf>
    <xf numFmtId="165" fontId="3" fillId="7" borderId="49" xfId="0" applyNumberFormat="1" applyFont="1" applyFill="1" applyBorder="1" applyAlignment="1">
      <alignment horizontal="center" vertical="center" wrapText="1"/>
    </xf>
    <xf numFmtId="165" fontId="3" fillId="7" borderId="34" xfId="0" applyNumberFormat="1" applyFont="1" applyFill="1" applyBorder="1" applyAlignment="1">
      <alignment horizontal="center" vertical="center" wrapText="1"/>
    </xf>
    <xf numFmtId="165" fontId="3" fillId="7" borderId="53" xfId="0" applyNumberFormat="1" applyFont="1" applyFill="1" applyBorder="1" applyAlignment="1">
      <alignment horizontal="center" vertical="center" wrapText="1"/>
    </xf>
    <xf numFmtId="165" fontId="3" fillId="7" borderId="57" xfId="0" applyNumberFormat="1" applyFont="1" applyFill="1" applyBorder="1" applyAlignment="1">
      <alignment horizontal="center" vertical="center" wrapText="1"/>
    </xf>
    <xf numFmtId="0" fontId="70" fillId="0" borderId="0" xfId="0" applyFont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45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19" fillId="0" borderId="40" xfId="0" applyFont="1" applyBorder="1" applyAlignment="1">
      <alignment horizontal="center" vertical="center" wrapText="1"/>
    </xf>
    <xf numFmtId="0" fontId="33" fillId="0" borderId="50" xfId="0" applyFont="1" applyBorder="1" applyAlignment="1">
      <alignment horizontal="center" vertical="center" wrapText="1"/>
    </xf>
    <xf numFmtId="0" fontId="33" fillId="0" borderId="64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9" fillId="0" borderId="19" xfId="0" applyFont="1" applyBorder="1" applyAlignment="1">
      <alignment vertical="center" textRotation="90"/>
    </xf>
    <xf numFmtId="0" fontId="19" fillId="0" borderId="45" xfId="0" applyFont="1" applyBorder="1" applyAlignment="1">
      <alignment vertical="center" textRotation="90"/>
    </xf>
    <xf numFmtId="165" fontId="80" fillId="0" borderId="44" xfId="0" applyNumberFormat="1" applyFont="1" applyBorder="1" applyAlignment="1">
      <alignment horizontal="center" vertical="center" wrapText="1"/>
    </xf>
    <xf numFmtId="165" fontId="80" fillId="0" borderId="18" xfId="0" applyNumberFormat="1" applyFont="1" applyBorder="1" applyAlignment="1">
      <alignment horizontal="center" vertical="center" wrapText="1"/>
    </xf>
    <xf numFmtId="165" fontId="80" fillId="0" borderId="17" xfId="0" applyNumberFormat="1" applyFont="1" applyBorder="1" applyAlignment="1">
      <alignment horizontal="center" vertical="center" wrapText="1"/>
    </xf>
    <xf numFmtId="0" fontId="19" fillId="0" borderId="13" xfId="0" applyFont="1" applyBorder="1" applyAlignment="1">
      <alignment vertical="center" textRotation="90"/>
    </xf>
    <xf numFmtId="0" fontId="19" fillId="0" borderId="37" xfId="0" applyFont="1" applyBorder="1" applyAlignment="1">
      <alignment vertical="center" textRotation="90"/>
    </xf>
    <xf numFmtId="0" fontId="7" fillId="0" borderId="13" xfId="0" applyFont="1" applyBorder="1" applyAlignment="1">
      <alignment horizontal="center" vertical="center" textRotation="90"/>
    </xf>
    <xf numFmtId="0" fontId="7" fillId="0" borderId="37" xfId="0" applyFont="1" applyBorder="1" applyAlignment="1">
      <alignment horizontal="center" vertical="center" textRotation="90"/>
    </xf>
    <xf numFmtId="165" fontId="11" fillId="0" borderId="17" xfId="0" applyNumberFormat="1" applyFont="1" applyBorder="1" applyAlignment="1">
      <alignment horizontal="center" vertical="center" wrapText="1"/>
    </xf>
    <xf numFmtId="165" fontId="11" fillId="0" borderId="44" xfId="0" applyNumberFormat="1" applyFont="1" applyBorder="1" applyAlignment="1">
      <alignment horizontal="center" vertical="center" wrapText="1"/>
    </xf>
    <xf numFmtId="165" fontId="11" fillId="0" borderId="18" xfId="0" applyNumberFormat="1" applyFont="1" applyBorder="1" applyAlignment="1">
      <alignment horizontal="center" vertical="center" wrapText="1"/>
    </xf>
    <xf numFmtId="0" fontId="59" fillId="0" borderId="0" xfId="0" applyFont="1" applyAlignment="1">
      <alignment horizontal="left" vertical="center" wrapText="1"/>
    </xf>
    <xf numFmtId="0" fontId="58" fillId="0" borderId="4" xfId="0" applyFont="1" applyBorder="1" applyAlignment="1">
      <alignment horizontal="left" vertical="center"/>
    </xf>
    <xf numFmtId="0" fontId="58" fillId="0" borderId="2" xfId="0" applyFont="1" applyBorder="1" applyAlignment="1">
      <alignment horizontal="left" vertical="center"/>
    </xf>
    <xf numFmtId="0" fontId="58" fillId="0" borderId="3" xfId="0" applyFont="1" applyBorder="1" applyAlignment="1">
      <alignment horizontal="left" vertical="center" wrapText="1" indent="1"/>
    </xf>
    <xf numFmtId="0" fontId="15" fillId="0" borderId="0" xfId="0" applyFont="1" applyAlignment="1">
      <alignment horizontal="right" vertical="center" wrapText="1"/>
    </xf>
    <xf numFmtId="0" fontId="58" fillId="0" borderId="4" xfId="0" applyFont="1" applyBorder="1" applyAlignment="1">
      <alignment horizontal="center" vertical="center" wrapText="1"/>
    </xf>
    <xf numFmtId="0" fontId="58" fillId="0" borderId="2" xfId="0" applyFont="1" applyBorder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8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0" fillId="0" borderId="3" xfId="0" applyBorder="1" applyAlignment="1">
      <alignment wrapText="1"/>
    </xf>
    <xf numFmtId="0" fontId="39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58" fillId="0" borderId="1" xfId="0" applyFont="1" applyBorder="1" applyAlignment="1">
      <alignment horizontal="left" indent="1"/>
    </xf>
    <xf numFmtId="0" fontId="66" fillId="0" borderId="1" xfId="0" applyFont="1" applyBorder="1" applyAlignment="1">
      <alignment horizontal="center"/>
    </xf>
    <xf numFmtId="0" fontId="66" fillId="0" borderId="1" xfId="0" applyFont="1" applyBorder="1" applyAlignment="1">
      <alignment horizontal="center" vertical="center"/>
    </xf>
    <xf numFmtId="165" fontId="17" fillId="8" borderId="17" xfId="0" applyNumberFormat="1" applyFont="1" applyFill="1" applyBorder="1" applyAlignment="1">
      <alignment horizontal="center" vertical="center" wrapText="1"/>
    </xf>
    <xf numFmtId="165" fontId="17" fillId="8" borderId="44" xfId="0" applyNumberFormat="1" applyFont="1" applyFill="1" applyBorder="1" applyAlignment="1">
      <alignment horizontal="center" vertical="center" wrapText="1"/>
    </xf>
    <xf numFmtId="165" fontId="17" fillId="8" borderId="18" xfId="0" applyNumberFormat="1" applyFont="1" applyFill="1" applyBorder="1" applyAlignment="1">
      <alignment horizontal="center" vertical="center" wrapText="1"/>
    </xf>
    <xf numFmtId="0" fontId="19" fillId="0" borderId="72" xfId="0" applyFont="1" applyBorder="1" applyAlignment="1">
      <alignment vertical="center" textRotation="90"/>
    </xf>
    <xf numFmtId="0" fontId="7" fillId="0" borderId="73" xfId="0" applyFont="1" applyBorder="1" applyAlignment="1">
      <alignment horizontal="center" vertical="center" textRotation="90"/>
    </xf>
    <xf numFmtId="0" fontId="19" fillId="0" borderId="9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 wrapText="1"/>
    </xf>
    <xf numFmtId="0" fontId="44" fillId="7" borderId="75" xfId="0" applyFont="1" applyFill="1" applyBorder="1" applyAlignment="1">
      <alignment horizontal="center" vertical="center"/>
    </xf>
    <xf numFmtId="0" fontId="44" fillId="7" borderId="87" xfId="0" applyFont="1" applyFill="1" applyBorder="1" applyAlignment="1">
      <alignment horizontal="center" vertical="center"/>
    </xf>
    <xf numFmtId="0" fontId="23" fillId="7" borderId="75" xfId="0" applyFont="1" applyFill="1" applyBorder="1" applyAlignment="1">
      <alignment horizontal="center" vertical="center"/>
    </xf>
    <xf numFmtId="0" fontId="23" fillId="7" borderId="87" xfId="0" applyFont="1" applyFill="1" applyBorder="1" applyAlignment="1">
      <alignment horizontal="center" vertical="center"/>
    </xf>
    <xf numFmtId="165" fontId="12" fillId="7" borderId="46" xfId="0" applyNumberFormat="1" applyFont="1" applyFill="1" applyBorder="1" applyAlignment="1">
      <alignment horizontal="center" vertical="center" wrapText="1"/>
    </xf>
    <xf numFmtId="165" fontId="12" fillId="7" borderId="77" xfId="0" applyNumberFormat="1" applyFont="1" applyFill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textRotation="90"/>
    </xf>
    <xf numFmtId="0" fontId="19" fillId="0" borderId="70" xfId="0" applyFont="1" applyBorder="1" applyAlignment="1">
      <alignment horizontal="center" vertical="center" textRotation="90"/>
    </xf>
    <xf numFmtId="0" fontId="19" fillId="0" borderId="72" xfId="0" applyFont="1" applyBorder="1" applyAlignment="1">
      <alignment horizontal="center" vertical="center"/>
    </xf>
    <xf numFmtId="0" fontId="33" fillId="0" borderId="15" xfId="0" applyFont="1" applyBorder="1" applyAlignment="1">
      <alignment horizontal="center" vertical="center" wrapText="1"/>
    </xf>
    <xf numFmtId="0" fontId="33" fillId="0" borderId="70" xfId="0" applyFont="1" applyBorder="1" applyAlignment="1">
      <alignment horizontal="center" vertical="center" wrapText="1"/>
    </xf>
    <xf numFmtId="0" fontId="58" fillId="0" borderId="4" xfId="0" applyFont="1" applyBorder="1" applyAlignment="1">
      <alignment horizontal="right" vertical="center" indent="1"/>
    </xf>
    <xf numFmtId="0" fontId="58" fillId="0" borderId="3" xfId="0" applyFont="1" applyBorder="1" applyAlignment="1">
      <alignment horizontal="right" vertical="center" indent="1"/>
    </xf>
    <xf numFmtId="0" fontId="39" fillId="0" borderId="0" xfId="0" applyFont="1" applyAlignment="1">
      <alignment horizontal="right" vertical="center" wrapText="1"/>
    </xf>
    <xf numFmtId="0" fontId="39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/>
    </xf>
    <xf numFmtId="0" fontId="74" fillId="7" borderId="0" xfId="0" applyFont="1" applyFill="1" applyAlignment="1">
      <alignment vertical="center" wrapText="1"/>
    </xf>
    <xf numFmtId="0" fontId="74" fillId="7" borderId="0" xfId="0" applyFont="1" applyFill="1" applyAlignment="1">
      <alignment vertical="center"/>
    </xf>
    <xf numFmtId="165" fontId="61" fillId="7" borderId="50" xfId="0" applyNumberFormat="1" applyFont="1" applyFill="1" applyBorder="1" applyAlignment="1">
      <alignment horizontal="center" vertical="center" wrapText="1"/>
    </xf>
    <xf numFmtId="165" fontId="61" fillId="7" borderId="20" xfId="0" applyNumberFormat="1" applyFont="1" applyFill="1" applyBorder="1" applyAlignment="1">
      <alignment horizontal="center" vertical="center" wrapText="1"/>
    </xf>
    <xf numFmtId="165" fontId="61" fillId="7" borderId="21" xfId="0" applyNumberFormat="1" applyFont="1" applyFill="1" applyBorder="1" applyAlignment="1">
      <alignment horizontal="center" vertical="center" wrapText="1"/>
    </xf>
    <xf numFmtId="165" fontId="61" fillId="7" borderId="63" xfId="0" applyNumberFormat="1" applyFont="1" applyFill="1" applyBorder="1" applyAlignment="1">
      <alignment horizontal="center" vertical="center" wrapText="1"/>
    </xf>
    <xf numFmtId="165" fontId="61" fillId="7" borderId="0" xfId="0" applyNumberFormat="1" applyFont="1" applyFill="1" applyAlignment="1">
      <alignment horizontal="center" vertical="center" wrapText="1"/>
    </xf>
    <xf numFmtId="165" fontId="61" fillId="7" borderId="60" xfId="0" applyNumberFormat="1" applyFont="1" applyFill="1" applyBorder="1" applyAlignment="1">
      <alignment horizontal="center" vertical="center" wrapText="1"/>
    </xf>
    <xf numFmtId="165" fontId="61" fillId="7" borderId="64" xfId="0" applyNumberFormat="1" applyFont="1" applyFill="1" applyBorder="1" applyAlignment="1">
      <alignment horizontal="center" vertical="center" wrapText="1"/>
    </xf>
    <xf numFmtId="165" fontId="61" fillId="7" borderId="58" xfId="0" applyNumberFormat="1" applyFont="1" applyFill="1" applyBorder="1" applyAlignment="1">
      <alignment horizontal="center" vertical="center" wrapText="1"/>
    </xf>
    <xf numFmtId="165" fontId="61" fillId="7" borderId="59" xfId="0" applyNumberFormat="1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textRotation="90"/>
    </xf>
    <xf numFmtId="0" fontId="19" fillId="0" borderId="37" xfId="0" applyFont="1" applyBorder="1" applyAlignment="1">
      <alignment horizontal="center" vertical="center" textRotation="90"/>
    </xf>
    <xf numFmtId="165" fontId="80" fillId="0" borderId="50" xfId="0" applyNumberFormat="1" applyFont="1" applyBorder="1" applyAlignment="1">
      <alignment horizontal="center" vertical="center" wrapText="1"/>
    </xf>
    <xf numFmtId="165" fontId="80" fillId="0" borderId="75" xfId="0" applyNumberFormat="1" applyFont="1" applyBorder="1" applyAlignment="1">
      <alignment horizontal="center" vertical="center" wrapText="1"/>
    </xf>
    <xf numFmtId="165" fontId="80" fillId="0" borderId="87" xfId="0" applyNumberFormat="1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0" fontId="33" fillId="0" borderId="63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/>
    </xf>
    <xf numFmtId="0" fontId="19" fillId="0" borderId="67" xfId="0" applyFont="1" applyBorder="1" applyAlignment="1">
      <alignment horizontal="center" vertical="center"/>
    </xf>
    <xf numFmtId="0" fontId="19" fillId="0" borderId="65" xfId="0" applyFont="1" applyBorder="1" applyAlignment="1">
      <alignment horizontal="center" vertical="center"/>
    </xf>
    <xf numFmtId="0" fontId="55" fillId="0" borderId="4" xfId="0" applyFont="1" applyBorder="1" applyAlignment="1">
      <alignment horizontal="center"/>
    </xf>
    <xf numFmtId="0" fontId="55" fillId="0" borderId="2" xfId="0" applyFont="1" applyBorder="1" applyAlignment="1">
      <alignment horizontal="center"/>
    </xf>
    <xf numFmtId="0" fontId="37" fillId="0" borderId="4" xfId="0" applyFont="1" applyBorder="1" applyAlignment="1">
      <alignment horizontal="left"/>
    </xf>
    <xf numFmtId="0" fontId="37" fillId="0" borderId="3" xfId="0" applyFont="1" applyBorder="1" applyAlignment="1">
      <alignment horizontal="left"/>
    </xf>
    <xf numFmtId="0" fontId="37" fillId="0" borderId="2" xfId="0" applyFont="1" applyBorder="1" applyAlignment="1">
      <alignment horizontal="left"/>
    </xf>
    <xf numFmtId="0" fontId="37" fillId="0" borderId="5" xfId="0" applyFont="1" applyBorder="1" applyAlignment="1">
      <alignment horizontal="center" wrapText="1"/>
    </xf>
    <xf numFmtId="0" fontId="28" fillId="0" borderId="52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53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29" xfId="0" applyFont="1" applyBorder="1" applyAlignment="1">
      <alignment horizontal="center" vertical="center" wrapText="1"/>
    </xf>
    <xf numFmtId="0" fontId="37" fillId="0" borderId="0" xfId="0" applyFont="1" applyAlignment="1">
      <alignment horizontal="center"/>
    </xf>
    <xf numFmtId="0" fontId="98" fillId="0" borderId="5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/>
    </xf>
    <xf numFmtId="164" fontId="98" fillId="0" borderId="5" xfId="0" applyNumberFormat="1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164" fontId="37" fillId="0" borderId="5" xfId="0" applyNumberFormat="1" applyFont="1" applyBorder="1" applyAlignment="1">
      <alignment horizontal="center" vertical="center" wrapText="1"/>
    </xf>
    <xf numFmtId="1" fontId="98" fillId="0" borderId="5" xfId="0" applyNumberFormat="1" applyFont="1" applyBorder="1" applyAlignment="1">
      <alignment horizontal="center" vertical="center" wrapText="1"/>
    </xf>
    <xf numFmtId="0" fontId="51" fillId="0" borderId="96" xfId="0" applyFont="1" applyBorder="1" applyAlignment="1">
      <alignment horizontal="center" vertical="top" wrapText="1"/>
    </xf>
    <xf numFmtId="0" fontId="37" fillId="0" borderId="6" xfId="0" applyFont="1" applyBorder="1" applyAlignment="1">
      <alignment horizontal="center"/>
    </xf>
    <xf numFmtId="0" fontId="55" fillId="0" borderId="0" xfId="0" applyFont="1" applyAlignment="1">
      <alignment horizontal="center" wrapText="1"/>
    </xf>
    <xf numFmtId="0" fontId="51" fillId="0" borderId="0" xfId="0" applyFont="1" applyAlignment="1">
      <alignment horizontal="right"/>
    </xf>
    <xf numFmtId="0" fontId="51" fillId="0" borderId="1" xfId="0" applyFont="1" applyBorder="1" applyAlignment="1">
      <alignment horizontal="center"/>
    </xf>
    <xf numFmtId="0" fontId="55" fillId="0" borderId="1" xfId="0" applyFont="1" applyBorder="1" applyAlignment="1">
      <alignment horizontal="center"/>
    </xf>
    <xf numFmtId="0" fontId="51" fillId="0" borderId="0" xfId="0" applyFont="1" applyAlignment="1">
      <alignment horizontal="center"/>
    </xf>
    <xf numFmtId="0" fontId="37" fillId="0" borderId="31" xfId="0" applyFont="1" applyBorder="1" applyAlignment="1">
      <alignment horizontal="center" vertical="center"/>
    </xf>
    <xf numFmtId="0" fontId="37" fillId="0" borderId="32" xfId="0" applyFont="1" applyBorder="1" applyAlignment="1">
      <alignment horizontal="center" vertical="center"/>
    </xf>
    <xf numFmtId="0" fontId="37" fillId="0" borderId="40" xfId="0" applyFont="1" applyBorder="1" applyAlignment="1">
      <alignment horizontal="center" vertical="center"/>
    </xf>
    <xf numFmtId="0" fontId="37" fillId="0" borderId="49" xfId="0" applyFont="1" applyBorder="1" applyAlignment="1">
      <alignment horizontal="center" vertical="center"/>
    </xf>
    <xf numFmtId="0" fontId="37" fillId="0" borderId="57" xfId="0" applyFont="1" applyBorder="1" applyAlignment="1">
      <alignment horizontal="center" vertical="center"/>
    </xf>
    <xf numFmtId="0" fontId="28" fillId="0" borderId="94" xfId="0" applyFont="1" applyBorder="1" applyAlignment="1">
      <alignment horizontal="center" vertical="center" wrapText="1"/>
    </xf>
    <xf numFmtId="0" fontId="28" fillId="0" borderId="91" xfId="0" applyFont="1" applyBorder="1" applyAlignment="1">
      <alignment horizontal="center" vertical="center" wrapText="1"/>
    </xf>
    <xf numFmtId="0" fontId="28" fillId="0" borderId="92" xfId="0" applyFont="1" applyBorder="1" applyAlignment="1">
      <alignment horizontal="center" vertical="center" wrapText="1"/>
    </xf>
    <xf numFmtId="0" fontId="28" fillId="0" borderId="52" xfId="0" applyFont="1" applyBorder="1" applyAlignment="1">
      <alignment horizontal="center" wrapText="1"/>
    </xf>
    <xf numFmtId="0" fontId="28" fillId="0" borderId="3" xfId="0" applyFont="1" applyBorder="1" applyAlignment="1">
      <alignment horizontal="center" wrapText="1"/>
    </xf>
    <xf numFmtId="0" fontId="28" fillId="0" borderId="53" xfId="0" applyFont="1" applyBorder="1" applyAlignment="1">
      <alignment horizontal="center" wrapText="1"/>
    </xf>
    <xf numFmtId="0" fontId="131" fillId="0" borderId="52" xfId="0" applyFont="1" applyBorder="1" applyAlignment="1">
      <alignment horizontal="center" vertical="center" wrapText="1"/>
    </xf>
    <xf numFmtId="0" fontId="131" fillId="0" borderId="3" xfId="0" applyFont="1" applyBorder="1" applyAlignment="1">
      <alignment horizontal="center" vertical="center" wrapText="1"/>
    </xf>
    <xf numFmtId="0" fontId="131" fillId="0" borderId="53" xfId="0" applyFont="1" applyBorder="1" applyAlignment="1">
      <alignment horizontal="center" vertical="center" wrapText="1"/>
    </xf>
    <xf numFmtId="0" fontId="28" fillId="0" borderId="93" xfId="0" applyFont="1" applyBorder="1" applyAlignment="1">
      <alignment horizontal="center" vertical="center" wrapText="1"/>
    </xf>
    <xf numFmtId="0" fontId="28" fillId="0" borderId="96" xfId="0" applyFont="1" applyBorder="1" applyAlignment="1">
      <alignment horizontal="center" vertical="center" wrapText="1"/>
    </xf>
    <xf numFmtId="0" fontId="28" fillId="0" borderId="97" xfId="0" applyFont="1" applyBorder="1" applyAlignment="1">
      <alignment horizontal="center" vertical="center" wrapText="1"/>
    </xf>
    <xf numFmtId="0" fontId="37" fillId="0" borderId="42" xfId="0" applyFont="1" applyBorder="1" applyAlignment="1">
      <alignment horizontal="center" vertical="center" textRotation="90"/>
    </xf>
    <xf numFmtId="0" fontId="37" fillId="0" borderId="55" xfId="0" applyFont="1" applyBorder="1" applyAlignment="1">
      <alignment horizontal="center" vertical="center" textRotation="90"/>
    </xf>
    <xf numFmtId="0" fontId="37" fillId="0" borderId="26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37" fillId="0" borderId="16" xfId="0" applyFont="1" applyBorder="1" applyAlignment="1">
      <alignment horizontal="center" vertical="center"/>
    </xf>
    <xf numFmtId="0" fontId="37" fillId="0" borderId="42" xfId="0" applyFont="1" applyBorder="1" applyAlignment="1">
      <alignment horizontal="center" vertical="center"/>
    </xf>
    <xf numFmtId="0" fontId="37" fillId="0" borderId="46" xfId="0" applyFont="1" applyBorder="1" applyAlignment="1">
      <alignment horizontal="center" vertical="center"/>
    </xf>
    <xf numFmtId="0" fontId="37" fillId="0" borderId="77" xfId="0" applyFont="1" applyBorder="1" applyAlignment="1">
      <alignment horizontal="center" vertical="center"/>
    </xf>
    <xf numFmtId="0" fontId="37" fillId="0" borderId="33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37" fillId="0" borderId="0" xfId="0" applyFont="1" applyAlignment="1">
      <alignment horizontal="left" vertical="center"/>
    </xf>
    <xf numFmtId="0" fontId="51" fillId="0" borderId="0" xfId="0" applyFont="1" applyAlignment="1">
      <alignment horizontal="center" vertical="center" wrapText="1"/>
    </xf>
    <xf numFmtId="2" fontId="51" fillId="0" borderId="0" xfId="0" applyNumberFormat="1" applyFont="1" applyAlignment="1">
      <alignment horizontal="center"/>
    </xf>
    <xf numFmtId="0" fontId="97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/>
    </xf>
    <xf numFmtId="0" fontId="95" fillId="0" borderId="0" xfId="0" applyFont="1" applyAlignment="1">
      <alignment horizontal="center" vertical="center"/>
    </xf>
    <xf numFmtId="0" fontId="51" fillId="0" borderId="0" xfId="0" applyFont="1" applyAlignment="1">
      <alignment horizontal="left"/>
    </xf>
    <xf numFmtId="0" fontId="37" fillId="0" borderId="5" xfId="0" applyFont="1" applyBorder="1"/>
    <xf numFmtId="0" fontId="37" fillId="0" borderId="5" xfId="0" applyFont="1" applyBorder="1" applyAlignment="1">
      <alignment horizontal="center" vertical="top"/>
    </xf>
    <xf numFmtId="0" fontId="37" fillId="0" borderId="5" xfId="0" applyFont="1" applyBorder="1" applyAlignment="1">
      <alignment vertical="top"/>
    </xf>
    <xf numFmtId="0" fontId="14" fillId="0" borderId="5" xfId="0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0" fontId="14" fillId="0" borderId="5" xfId="0" applyFont="1" applyBorder="1" applyAlignment="1">
      <alignment horizontal="center" vertical="top"/>
    </xf>
    <xf numFmtId="2" fontId="54" fillId="0" borderId="17" xfId="0" applyNumberFormat="1" applyFont="1" applyBorder="1" applyAlignment="1">
      <alignment horizontal="center" vertical="top" wrapText="1"/>
    </xf>
    <xf numFmtId="2" fontId="54" fillId="0" borderId="44" xfId="0" applyNumberFormat="1" applyFont="1" applyBorder="1" applyAlignment="1">
      <alignment horizontal="center" vertical="top" wrapText="1"/>
    </xf>
    <xf numFmtId="2" fontId="54" fillId="0" borderId="18" xfId="0" applyNumberFormat="1" applyFont="1" applyBorder="1" applyAlignment="1">
      <alignment horizontal="center" vertical="top" wrapText="1"/>
    </xf>
    <xf numFmtId="2" fontId="55" fillId="0" borderId="35" xfId="0" applyNumberFormat="1" applyFont="1" applyBorder="1" applyAlignment="1">
      <alignment horizontal="center" vertical="top" wrapText="1"/>
    </xf>
    <xf numFmtId="2" fontId="55" fillId="0" borderId="61" xfId="0" applyNumberFormat="1" applyFont="1" applyBorder="1" applyAlignment="1">
      <alignment horizontal="center" vertical="top" wrapText="1"/>
    </xf>
    <xf numFmtId="2" fontId="55" fillId="0" borderId="36" xfId="0" applyNumberFormat="1" applyFont="1" applyBorder="1" applyAlignment="1">
      <alignment horizontal="center" vertical="top" wrapText="1"/>
    </xf>
    <xf numFmtId="2" fontId="51" fillId="0" borderId="58" xfId="0" applyNumberFormat="1" applyFont="1" applyBorder="1" applyAlignment="1">
      <alignment horizontal="center"/>
    </xf>
    <xf numFmtId="2" fontId="52" fillId="0" borderId="35" xfId="0" applyNumberFormat="1" applyFont="1" applyBorder="1" applyAlignment="1">
      <alignment horizontal="center" vertical="center" wrapText="1"/>
    </xf>
    <xf numFmtId="2" fontId="52" fillId="0" borderId="36" xfId="0" applyNumberFormat="1" applyFont="1" applyBorder="1" applyAlignment="1">
      <alignment horizontal="center" vertical="center" wrapText="1"/>
    </xf>
    <xf numFmtId="2" fontId="22" fillId="0" borderId="50" xfId="0" applyNumberFormat="1" applyFont="1" applyBorder="1" applyAlignment="1">
      <alignment horizontal="center" vertical="top" wrapText="1"/>
    </xf>
    <xf numFmtId="2" fontId="22" fillId="0" borderId="87" xfId="0" applyNumberFormat="1" applyFont="1" applyBorder="1" applyAlignment="1">
      <alignment horizontal="center" vertical="top" wrapText="1"/>
    </xf>
    <xf numFmtId="2" fontId="22" fillId="0" borderId="17" xfId="0" applyNumberFormat="1" applyFont="1" applyBorder="1" applyAlignment="1">
      <alignment horizontal="center" vertical="top" wrapText="1"/>
    </xf>
    <xf numFmtId="2" fontId="22" fillId="0" borderId="18" xfId="0" applyNumberFormat="1" applyFont="1" applyBorder="1" applyAlignment="1">
      <alignment horizontal="center" vertical="top" wrapText="1"/>
    </xf>
    <xf numFmtId="0" fontId="105" fillId="0" borderId="4" xfId="1" applyFont="1" applyBorder="1" applyAlignment="1">
      <alignment horizontal="center" vertical="center"/>
    </xf>
    <xf numFmtId="0" fontId="105" fillId="0" borderId="2" xfId="1" applyFont="1" applyBorder="1" applyAlignment="1">
      <alignment horizontal="center" vertical="center"/>
    </xf>
    <xf numFmtId="0" fontId="78" fillId="0" borderId="78" xfId="0" applyFont="1" applyBorder="1" applyAlignment="1">
      <alignment horizontal="center"/>
    </xf>
    <xf numFmtId="0" fontId="78" fillId="0" borderId="79" xfId="0" applyFont="1" applyBorder="1" applyAlignment="1">
      <alignment horizontal="center"/>
    </xf>
    <xf numFmtId="0" fontId="78" fillId="0" borderId="80" xfId="0" applyFont="1" applyBorder="1" applyAlignment="1">
      <alignment horizontal="center"/>
    </xf>
    <xf numFmtId="0" fontId="107" fillId="0" borderId="0" xfId="1" applyFont="1" applyAlignment="1">
      <alignment horizontal="center" vertical="center"/>
    </xf>
    <xf numFmtId="0" fontId="10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0" fontId="110" fillId="0" borderId="0" xfId="1" applyFont="1" applyAlignment="1">
      <alignment horizontal="center" vertical="center" wrapText="1"/>
    </xf>
    <xf numFmtId="173" fontId="111" fillId="0" borderId="0" xfId="1" applyNumberFormat="1" applyFont="1" applyAlignment="1">
      <alignment horizontal="left" vertical="center" indent="3"/>
    </xf>
    <xf numFmtId="0" fontId="135" fillId="0" borderId="0" xfId="4" applyFont="1" applyAlignment="1">
      <alignment horizontal="left"/>
    </xf>
    <xf numFmtId="0" fontId="135" fillId="0" borderId="0" xfId="4" applyFont="1" applyAlignment="1">
      <alignment horizontal="left" vertical="center" wrapText="1"/>
    </xf>
    <xf numFmtId="0" fontId="137" fillId="0" borderId="0" xfId="4" applyFont="1" applyAlignment="1">
      <alignment horizontal="left"/>
    </xf>
    <xf numFmtId="0" fontId="135" fillId="0" borderId="0" xfId="4" applyFont="1" applyAlignment="1">
      <alignment horizontal="left" wrapText="1"/>
    </xf>
    <xf numFmtId="0" fontId="124" fillId="0" borderId="22" xfId="4" applyFont="1" applyBorder="1" applyAlignment="1">
      <alignment horizontal="center" vertical="center" wrapText="1"/>
    </xf>
    <xf numFmtId="0" fontId="139" fillId="0" borderId="25" xfId="4" applyFont="1" applyBorder="1" applyAlignment="1">
      <alignment horizontal="center" vertical="center" wrapText="1"/>
    </xf>
    <xf numFmtId="0" fontId="139" fillId="0" borderId="15" xfId="4" applyFont="1" applyBorder="1" applyAlignment="1">
      <alignment horizontal="center" vertical="center" wrapText="1"/>
    </xf>
    <xf numFmtId="0" fontId="149" fillId="0" borderId="70" xfId="4" applyBorder="1" applyAlignment="1">
      <alignment horizontal="center" vertical="center" wrapText="1"/>
    </xf>
    <xf numFmtId="0" fontId="149" fillId="0" borderId="38" xfId="4" applyBorder="1" applyAlignment="1">
      <alignment horizontal="center" vertical="center" wrapText="1"/>
    </xf>
    <xf numFmtId="0" fontId="149" fillId="0" borderId="25" xfId="4" applyBorder="1" applyAlignment="1">
      <alignment horizontal="center" vertical="center" wrapText="1"/>
    </xf>
    <xf numFmtId="0" fontId="135" fillId="0" borderId="0" xfId="4" applyFont="1" applyAlignment="1">
      <alignment horizontal="left" vertical="top" wrapText="1"/>
    </xf>
    <xf numFmtId="0" fontId="137" fillId="0" borderId="0" xfId="4" applyFont="1" applyAlignment="1">
      <alignment horizontal="left" vertical="top"/>
    </xf>
    <xf numFmtId="0" fontId="140" fillId="0" borderId="0" xfId="4" applyFont="1" applyAlignment="1">
      <alignment horizontal="left" wrapText="1"/>
    </xf>
    <xf numFmtId="0" fontId="139" fillId="0" borderId="68" xfId="4" applyFont="1" applyBorder="1" applyAlignment="1">
      <alignment horizontal="center" vertical="center"/>
    </xf>
    <xf numFmtId="0" fontId="139" fillId="0" borderId="44" xfId="4" applyFont="1" applyBorder="1" applyAlignment="1">
      <alignment horizontal="center" vertical="center"/>
    </xf>
    <xf numFmtId="0" fontId="139" fillId="0" borderId="18" xfId="4" applyFont="1" applyBorder="1" applyAlignment="1">
      <alignment horizontal="center" vertical="center"/>
    </xf>
    <xf numFmtId="0" fontId="139" fillId="0" borderId="23" xfId="4" applyFont="1" applyBorder="1" applyAlignment="1">
      <alignment horizontal="center" vertical="center" wrapText="1"/>
    </xf>
    <xf numFmtId="0" fontId="124" fillId="0" borderId="13" xfId="4" applyFont="1" applyBorder="1" applyAlignment="1">
      <alignment horizontal="center" vertical="center" wrapText="1"/>
    </xf>
    <xf numFmtId="0" fontId="124" fillId="0" borderId="37" xfId="4" applyFont="1" applyBorder="1" applyAlignment="1">
      <alignment horizontal="center" vertical="center" wrapText="1"/>
    </xf>
    <xf numFmtId="0" fontId="124" fillId="0" borderId="15" xfId="4" applyFont="1" applyBorder="1" applyAlignment="1">
      <alignment horizontal="center" vertical="center" wrapText="1"/>
    </xf>
    <xf numFmtId="0" fontId="124" fillId="0" borderId="38" xfId="4" applyFont="1" applyBorder="1" applyAlignment="1">
      <alignment horizontal="center" vertical="center" wrapText="1"/>
    </xf>
    <xf numFmtId="170" fontId="141" fillId="0" borderId="70" xfId="4" applyNumberFormat="1" applyFont="1" applyBorder="1" applyAlignment="1">
      <alignment horizontal="center" vertical="center" wrapText="1"/>
    </xf>
    <xf numFmtId="170" fontId="141" fillId="0" borderId="72" xfId="4" applyNumberFormat="1" applyFont="1" applyBorder="1" applyAlignment="1">
      <alignment horizontal="center" vertical="center" wrapText="1"/>
    </xf>
    <xf numFmtId="0" fontId="142" fillId="0" borderId="15" xfId="4" applyFont="1" applyBorder="1" applyAlignment="1">
      <alignment horizontal="center" vertical="center" wrapText="1"/>
    </xf>
    <xf numFmtId="0" fontId="149" fillId="0" borderId="50" xfId="4" applyBorder="1" applyAlignment="1">
      <alignment horizontal="center" vertical="center"/>
    </xf>
    <xf numFmtId="0" fontId="149" fillId="0" borderId="71" xfId="4" applyBorder="1" applyAlignment="1">
      <alignment vertical="center"/>
    </xf>
    <xf numFmtId="0" fontId="149" fillId="0" borderId="63" xfId="4" applyBorder="1" applyAlignment="1">
      <alignment vertical="center"/>
    </xf>
    <xf numFmtId="0" fontId="149" fillId="0" borderId="66" xfId="4" applyBorder="1" applyAlignment="1">
      <alignment vertical="center"/>
    </xf>
    <xf numFmtId="0" fontId="149" fillId="0" borderId="93" xfId="4" applyBorder="1" applyAlignment="1">
      <alignment vertical="center"/>
    </xf>
    <xf numFmtId="0" fontId="149" fillId="0" borderId="94" xfId="4" applyBorder="1" applyAlignment="1">
      <alignment vertical="center"/>
    </xf>
    <xf numFmtId="49" fontId="143" fillId="0" borderId="67" xfId="4" applyNumberFormat="1" applyFont="1" applyBorder="1" applyAlignment="1" applyProtection="1">
      <alignment vertical="center" wrapText="1"/>
      <protection locked="0"/>
    </xf>
    <xf numFmtId="0" fontId="144" fillId="0" borderId="75" xfId="4" applyFont="1" applyBorder="1" applyAlignment="1">
      <alignment vertical="center"/>
    </xf>
    <xf numFmtId="0" fontId="144" fillId="0" borderId="87" xfId="4" applyFont="1" applyBorder="1" applyAlignment="1">
      <alignment vertical="center"/>
    </xf>
    <xf numFmtId="49" fontId="143" fillId="0" borderId="65" xfId="4" applyNumberFormat="1" applyFont="1" applyBorder="1" applyAlignment="1" applyProtection="1">
      <alignment horizontal="left" vertical="center" wrapText="1"/>
      <protection locked="0"/>
    </xf>
    <xf numFmtId="0" fontId="144" fillId="0" borderId="0" xfId="4" applyFont="1" applyAlignment="1">
      <alignment vertical="center"/>
    </xf>
    <xf numFmtId="0" fontId="144" fillId="0" borderId="60" xfId="4" applyFont="1" applyBorder="1" applyAlignment="1">
      <alignment vertical="center"/>
    </xf>
    <xf numFmtId="0" fontId="144" fillId="0" borderId="65" xfId="4" applyFont="1" applyBorder="1" applyAlignment="1">
      <alignment horizontal="left" vertical="top" wrapText="1"/>
    </xf>
    <xf numFmtId="0" fontId="144" fillId="0" borderId="0" xfId="4" applyFont="1"/>
    <xf numFmtId="0" fontId="144" fillId="0" borderId="60" xfId="4" applyFont="1" applyBorder="1"/>
    <xf numFmtId="0" fontId="144" fillId="0" borderId="65" xfId="4" applyFont="1" applyBorder="1" applyAlignment="1">
      <alignment horizontal="left" vertical="center" wrapText="1"/>
    </xf>
    <xf numFmtId="0" fontId="144" fillId="0" borderId="0" xfId="4" applyFont="1" applyAlignment="1">
      <alignment vertical="center" wrapText="1"/>
    </xf>
    <xf numFmtId="0" fontId="144" fillId="0" borderId="60" xfId="4" applyFont="1" applyBorder="1" applyAlignment="1">
      <alignment vertical="center" wrapText="1"/>
    </xf>
    <xf numFmtId="0" fontId="143" fillId="0" borderId="65" xfId="4" applyFont="1" applyBorder="1" applyAlignment="1">
      <alignment vertical="center" wrapText="1"/>
    </xf>
    <xf numFmtId="0" fontId="144" fillId="0" borderId="65" xfId="4" applyFont="1" applyBorder="1" applyAlignment="1">
      <alignment vertical="center" wrapText="1"/>
    </xf>
    <xf numFmtId="0" fontId="144" fillId="0" borderId="0" xfId="4" applyFont="1" applyAlignment="1">
      <alignment horizontal="left" vertical="center"/>
    </xf>
    <xf numFmtId="0" fontId="144" fillId="0" borderId="60" xfId="4" applyFont="1" applyBorder="1" applyAlignment="1">
      <alignment horizontal="left" vertical="center"/>
    </xf>
    <xf numFmtId="0" fontId="144" fillId="0" borderId="95" xfId="4" applyFont="1" applyBorder="1" applyAlignment="1">
      <alignment horizontal="left" vertical="center" wrapText="1"/>
    </xf>
    <xf numFmtId="0" fontId="144" fillId="0" borderId="96" xfId="4" applyFont="1" applyBorder="1" applyAlignment="1">
      <alignment horizontal="left" vertical="center"/>
    </xf>
    <xf numFmtId="0" fontId="144" fillId="0" borderId="97" xfId="4" applyFont="1" applyBorder="1" applyAlignment="1">
      <alignment horizontal="left" vertical="center"/>
    </xf>
    <xf numFmtId="0" fontId="149" fillId="0" borderId="52" xfId="4" applyBorder="1" applyAlignment="1">
      <alignment horizontal="center" vertical="center"/>
    </xf>
    <xf numFmtId="0" fontId="149" fillId="0" borderId="2" xfId="4" applyBorder="1" applyAlignment="1">
      <alignment horizontal="center" vertical="center"/>
    </xf>
    <xf numFmtId="0" fontId="149" fillId="0" borderId="55" xfId="4" applyBorder="1" applyAlignment="1">
      <alignment horizontal="center" vertical="center"/>
    </xf>
    <xf numFmtId="0" fontId="149" fillId="0" borderId="34" xfId="4" applyBorder="1" applyAlignment="1">
      <alignment horizontal="center" vertical="center"/>
    </xf>
    <xf numFmtId="0" fontId="144" fillId="0" borderId="7" xfId="4" applyFont="1" applyBorder="1" applyAlignment="1">
      <alignment horizontal="left" vertical="center" wrapText="1"/>
    </xf>
    <xf numFmtId="0" fontId="144" fillId="0" borderId="6" xfId="4" applyFont="1" applyBorder="1" applyAlignment="1">
      <alignment horizontal="left" vertical="center"/>
    </xf>
    <xf numFmtId="0" fontId="144" fillId="0" borderId="98" xfId="4" applyFont="1" applyBorder="1" applyAlignment="1">
      <alignment horizontal="left" vertical="center"/>
    </xf>
    <xf numFmtId="0" fontId="144" fillId="0" borderId="99" xfId="4" applyFont="1" applyBorder="1" applyAlignment="1">
      <alignment horizontal="left" vertical="center" wrapText="1"/>
    </xf>
    <xf numFmtId="0" fontId="144" fillId="0" borderId="58" xfId="4" applyFont="1" applyBorder="1" applyAlignment="1">
      <alignment horizontal="left" vertical="center"/>
    </xf>
    <xf numFmtId="0" fontId="144" fillId="0" borderId="59" xfId="4" applyFont="1" applyBorder="1" applyAlignment="1">
      <alignment horizontal="left" vertical="center"/>
    </xf>
    <xf numFmtId="0" fontId="144" fillId="0" borderId="95" xfId="4" applyFont="1" applyBorder="1" applyAlignment="1">
      <alignment horizontal="left" vertical="top" wrapText="1"/>
    </xf>
    <xf numFmtId="0" fontId="144" fillId="0" borderId="96" xfId="4" applyFont="1" applyBorder="1"/>
    <xf numFmtId="0" fontId="144" fillId="0" borderId="97" xfId="4" applyFont="1" applyBorder="1"/>
    <xf numFmtId="0" fontId="144" fillId="0" borderId="7" xfId="4" applyFont="1" applyBorder="1" applyAlignment="1">
      <alignment horizontal="left" vertical="top" wrapText="1"/>
    </xf>
    <xf numFmtId="0" fontId="144" fillId="0" borderId="6" xfId="4" applyFont="1" applyBorder="1"/>
    <xf numFmtId="0" fontId="144" fillId="0" borderId="98" xfId="4" applyFont="1" applyBorder="1"/>
    <xf numFmtId="0" fontId="137" fillId="0" borderId="0" xfId="4" applyFont="1" applyAlignment="1">
      <alignment horizontal="left" vertical="center" wrapText="1"/>
    </xf>
    <xf numFmtId="49" fontId="135" fillId="0" borderId="0" xfId="4" applyNumberFormat="1" applyFont="1" applyAlignment="1">
      <alignment horizontal="left" vertical="center" wrapText="1"/>
    </xf>
    <xf numFmtId="0" fontId="137" fillId="0" borderId="0" xfId="4" applyFont="1" applyAlignment="1">
      <alignment horizontal="left" vertical="center"/>
    </xf>
    <xf numFmtId="0" fontId="139" fillId="0" borderId="0" xfId="4" applyFont="1" applyAlignment="1">
      <alignment horizontal="left"/>
    </xf>
    <xf numFmtId="0" fontId="149" fillId="0" borderId="0" xfId="4" applyAlignment="1">
      <alignment horizontal="left"/>
    </xf>
    <xf numFmtId="0" fontId="135" fillId="0" borderId="0" xfId="4" applyFont="1" applyAlignment="1">
      <alignment horizontal="left" vertical="center"/>
    </xf>
    <xf numFmtId="0" fontId="124" fillId="0" borderId="13" xfId="0" applyFont="1" applyBorder="1" applyAlignment="1">
      <alignment horizontal="center" vertical="center" wrapText="1"/>
    </xf>
    <xf numFmtId="0" fontId="124" fillId="0" borderId="37" xfId="0" applyFont="1" applyBorder="1" applyAlignment="1">
      <alignment horizontal="center" vertical="center" wrapText="1"/>
    </xf>
    <xf numFmtId="0" fontId="124" fillId="0" borderId="15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135" fillId="0" borderId="0" xfId="0" applyFont="1" applyAlignment="1">
      <alignment horizontal="left"/>
    </xf>
    <xf numFmtId="0" fontId="135" fillId="0" borderId="0" xfId="0" applyFont="1" applyAlignment="1">
      <alignment horizontal="left" vertical="center" wrapText="1"/>
    </xf>
    <xf numFmtId="0" fontId="137" fillId="0" borderId="0" xfId="0" applyFont="1" applyAlignment="1">
      <alignment horizontal="left"/>
    </xf>
    <xf numFmtId="0" fontId="135" fillId="0" borderId="0" xfId="0" applyFont="1" applyAlignment="1">
      <alignment horizontal="left" wrapText="1"/>
    </xf>
    <xf numFmtId="0" fontId="140" fillId="0" borderId="0" xfId="0" applyFont="1" applyAlignment="1">
      <alignment horizontal="left" wrapText="1"/>
    </xf>
    <xf numFmtId="0" fontId="135" fillId="0" borderId="0" xfId="0" applyFont="1" applyAlignment="1">
      <alignment horizontal="left" vertical="top" wrapText="1"/>
    </xf>
    <xf numFmtId="0" fontId="137" fillId="0" borderId="0" xfId="0" applyFont="1" applyAlignment="1">
      <alignment horizontal="left" vertical="top"/>
    </xf>
    <xf numFmtId="0" fontId="124" fillId="0" borderId="22" xfId="0" applyFont="1" applyBorder="1" applyAlignment="1">
      <alignment horizontal="center" vertical="center" wrapText="1"/>
    </xf>
    <xf numFmtId="0" fontId="139" fillId="0" borderId="25" xfId="0" applyFont="1" applyBorder="1" applyAlignment="1">
      <alignment horizontal="center" vertical="center" wrapText="1"/>
    </xf>
    <xf numFmtId="0" fontId="139" fillId="0" borderId="15" xfId="0" applyFont="1" applyBorder="1" applyAlignment="1">
      <alignment horizontal="center" vertical="center" wrapText="1"/>
    </xf>
    <xf numFmtId="0" fontId="0" fillId="0" borderId="70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42" fillId="0" borderId="15" xfId="0" applyFont="1" applyBorder="1" applyAlignment="1">
      <alignment horizontal="center" vertical="center" wrapText="1"/>
    </xf>
    <xf numFmtId="0" fontId="0" fillId="0" borderId="50" xfId="0" applyBorder="1" applyAlignment="1">
      <alignment horizontal="center" vertical="center"/>
    </xf>
    <xf numFmtId="0" fontId="0" fillId="0" borderId="71" xfId="0" applyBorder="1" applyAlignment="1">
      <alignment vertical="center"/>
    </xf>
    <xf numFmtId="0" fontId="0" fillId="0" borderId="63" xfId="0" applyBorder="1" applyAlignment="1">
      <alignment vertical="center"/>
    </xf>
    <xf numFmtId="0" fontId="0" fillId="0" borderId="66" xfId="0" applyBorder="1" applyAlignment="1">
      <alignment vertical="center"/>
    </xf>
    <xf numFmtId="0" fontId="0" fillId="0" borderId="93" xfId="0" applyBorder="1" applyAlignment="1">
      <alignment vertical="center"/>
    </xf>
    <xf numFmtId="0" fontId="0" fillId="0" borderId="94" xfId="0" applyBorder="1" applyAlignment="1">
      <alignment vertical="center"/>
    </xf>
    <xf numFmtId="0" fontId="139" fillId="0" borderId="68" xfId="0" applyFont="1" applyBorder="1" applyAlignment="1">
      <alignment horizontal="center" vertical="center"/>
    </xf>
    <xf numFmtId="0" fontId="139" fillId="0" borderId="44" xfId="0" applyFont="1" applyBorder="1" applyAlignment="1">
      <alignment horizontal="center" vertical="center"/>
    </xf>
    <xf numFmtId="0" fontId="139" fillId="0" borderId="18" xfId="0" applyFont="1" applyBorder="1" applyAlignment="1">
      <alignment horizontal="center" vertical="center"/>
    </xf>
    <xf numFmtId="0" fontId="139" fillId="0" borderId="23" xfId="0" applyFont="1" applyBorder="1" applyAlignment="1">
      <alignment horizontal="center" vertical="center" wrapText="1"/>
    </xf>
    <xf numFmtId="49" fontId="135" fillId="0" borderId="0" xfId="0" applyNumberFormat="1" applyFont="1" applyAlignment="1">
      <alignment horizontal="left" vertical="center" wrapText="1"/>
    </xf>
    <xf numFmtId="0" fontId="137" fillId="0" borderId="0" xfId="0" applyFont="1" applyAlignment="1">
      <alignment horizontal="left" vertical="center"/>
    </xf>
    <xf numFmtId="0" fontId="135" fillId="0" borderId="0" xfId="0" applyFont="1" applyAlignment="1">
      <alignment horizontal="left" vertical="center"/>
    </xf>
    <xf numFmtId="49" fontId="143" fillId="0" borderId="65" xfId="0" applyNumberFormat="1" applyFont="1" applyBorder="1" applyAlignment="1" applyProtection="1">
      <alignment horizontal="left" vertical="center" wrapText="1"/>
      <protection locked="0"/>
    </xf>
    <xf numFmtId="0" fontId="144" fillId="0" borderId="0" xfId="0" applyFont="1" applyAlignment="1">
      <alignment horizontal="left" vertical="center"/>
    </xf>
    <xf numFmtId="0" fontId="144" fillId="0" borderId="60" xfId="0" applyFont="1" applyBorder="1" applyAlignment="1">
      <alignment horizontal="left" vertical="center"/>
    </xf>
    <xf numFmtId="0" fontId="144" fillId="0" borderId="65" xfId="0" applyFont="1" applyBorder="1" applyAlignment="1">
      <alignment horizontal="left" vertical="top" wrapText="1"/>
    </xf>
    <xf numFmtId="0" fontId="144" fillId="0" borderId="0" xfId="0" applyFont="1"/>
    <xf numFmtId="0" fontId="144" fillId="0" borderId="60" xfId="0" applyFont="1" applyBorder="1"/>
    <xf numFmtId="0" fontId="144" fillId="0" borderId="65" xfId="0" applyFont="1" applyBorder="1" applyAlignment="1">
      <alignment horizontal="left" vertical="center" wrapText="1"/>
    </xf>
    <xf numFmtId="0" fontId="144" fillId="0" borderId="0" xfId="0" applyFont="1" applyAlignment="1">
      <alignment vertical="center" wrapText="1"/>
    </xf>
    <xf numFmtId="0" fontId="144" fillId="0" borderId="60" xfId="0" applyFont="1" applyBorder="1" applyAlignment="1">
      <alignment vertical="center" wrapText="1"/>
    </xf>
    <xf numFmtId="0" fontId="143" fillId="0" borderId="65" xfId="0" applyFont="1" applyBorder="1" applyAlignment="1">
      <alignment vertical="center" wrapText="1"/>
    </xf>
    <xf numFmtId="0" fontId="144" fillId="0" borderId="0" xfId="0" applyFont="1" applyAlignment="1">
      <alignment vertical="center"/>
    </xf>
    <xf numFmtId="0" fontId="144" fillId="0" borderId="60" xfId="0" applyFont="1" applyBorder="1" applyAlignment="1">
      <alignment vertical="center"/>
    </xf>
    <xf numFmtId="0" fontId="144" fillId="0" borderId="95" xfId="0" applyFont="1" applyBorder="1" applyAlignment="1">
      <alignment horizontal="left" vertical="top" wrapText="1"/>
    </xf>
    <xf numFmtId="0" fontId="144" fillId="0" borderId="96" xfId="0" applyFont="1" applyBorder="1"/>
    <xf numFmtId="0" fontId="144" fillId="0" borderId="97" xfId="0" applyFont="1" applyBorder="1"/>
    <xf numFmtId="0" fontId="144" fillId="0" borderId="7" xfId="0" applyFont="1" applyBorder="1" applyAlignment="1">
      <alignment horizontal="left" vertical="top" wrapText="1"/>
    </xf>
    <xf numFmtId="0" fontId="144" fillId="0" borderId="6" xfId="0" applyFont="1" applyBorder="1"/>
    <xf numFmtId="0" fontId="144" fillId="0" borderId="98" xfId="0" applyFont="1" applyBorder="1"/>
    <xf numFmtId="49" fontId="143" fillId="0" borderId="67" xfId="0" applyNumberFormat="1" applyFont="1" applyBorder="1" applyAlignment="1" applyProtection="1">
      <alignment vertical="center" wrapText="1"/>
      <protection locked="0"/>
    </xf>
    <xf numFmtId="0" fontId="144" fillId="0" borderId="75" xfId="0" applyFont="1" applyBorder="1" applyAlignment="1">
      <alignment vertical="center"/>
    </xf>
    <xf numFmtId="0" fontId="144" fillId="0" borderId="87" xfId="0" applyFont="1" applyBorder="1" applyAlignment="1">
      <alignment vertical="center"/>
    </xf>
    <xf numFmtId="0" fontId="0" fillId="0" borderId="5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44" fillId="0" borderId="65" xfId="0" applyFont="1" applyBorder="1" applyAlignment="1">
      <alignment vertical="center" wrapText="1"/>
    </xf>
    <xf numFmtId="0" fontId="144" fillId="0" borderId="95" xfId="0" applyFont="1" applyBorder="1" applyAlignment="1">
      <alignment horizontal="left" vertical="center" wrapText="1"/>
    </xf>
    <xf numFmtId="0" fontId="144" fillId="0" borderId="96" xfId="0" applyFont="1" applyBorder="1" applyAlignment="1">
      <alignment horizontal="left" vertical="center"/>
    </xf>
    <xf numFmtId="0" fontId="144" fillId="0" borderId="97" xfId="0" applyFont="1" applyBorder="1" applyAlignment="1">
      <alignment horizontal="left" vertical="center"/>
    </xf>
    <xf numFmtId="0" fontId="0" fillId="0" borderId="55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44" fillId="0" borderId="7" xfId="0" applyFont="1" applyBorder="1" applyAlignment="1">
      <alignment horizontal="left" vertical="center" wrapText="1"/>
    </xf>
    <xf numFmtId="0" fontId="144" fillId="0" borderId="6" xfId="0" applyFont="1" applyBorder="1" applyAlignment="1">
      <alignment horizontal="left" vertical="center"/>
    </xf>
    <xf numFmtId="0" fontId="144" fillId="0" borderId="98" xfId="0" applyFont="1" applyBorder="1" applyAlignment="1">
      <alignment horizontal="left" vertical="center"/>
    </xf>
    <xf numFmtId="0" fontId="144" fillId="0" borderId="99" xfId="0" applyFont="1" applyBorder="1" applyAlignment="1">
      <alignment horizontal="left" vertical="center" wrapText="1"/>
    </xf>
    <xf numFmtId="0" fontId="144" fillId="0" borderId="58" xfId="0" applyFont="1" applyBorder="1" applyAlignment="1">
      <alignment horizontal="left" vertical="center"/>
    </xf>
    <xf numFmtId="0" fontId="144" fillId="0" borderId="59" xfId="0" applyFont="1" applyBorder="1" applyAlignment="1">
      <alignment horizontal="left" vertical="center"/>
    </xf>
    <xf numFmtId="0" fontId="137" fillId="0" borderId="0" xfId="0" applyFont="1" applyAlignment="1">
      <alignment horizontal="left" vertical="center" wrapText="1"/>
    </xf>
    <xf numFmtId="0" fontId="139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6">
    <cellStyle name="Обычный" xfId="0" builtinId="0"/>
    <cellStyle name="Обычный 2" xfId="1"/>
    <cellStyle name="Обычный 2 2" xfId="2"/>
    <cellStyle name="Обычный 3" xfId="4"/>
    <cellStyle name="Финансовый" xfId="3" builtinId="3"/>
    <cellStyle name="Финансовый 2" xfId="5"/>
  </cellStyles>
  <dxfs count="197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/>
        <u/>
      </font>
    </dxf>
    <dxf>
      <font>
        <b/>
        <i/>
        <u/>
      </font>
    </dxf>
    <dxf>
      <font>
        <b/>
        <i/>
        <u/>
      </font>
    </dxf>
    <dxf>
      <font>
        <b/>
        <i/>
        <strike val="0"/>
        <u/>
      </font>
    </dxf>
    <dxf>
      <font>
        <b/>
        <i/>
        <u/>
      </font>
    </dxf>
    <dxf>
      <font>
        <b/>
        <i/>
        <strike val="0"/>
        <u/>
      </font>
    </dxf>
    <dxf>
      <font>
        <b/>
        <i/>
        <u/>
      </font>
    </dxf>
    <dxf>
      <font>
        <b/>
        <i/>
        <strike val="0"/>
        <u/>
      </font>
    </dxf>
    <dxf>
      <font>
        <b/>
        <i/>
        <u/>
      </font>
    </dxf>
    <dxf>
      <font>
        <b/>
        <i/>
        <u/>
      </font>
    </dxf>
    <dxf>
      <font>
        <b/>
        <i/>
        <u/>
      </font>
    </dxf>
    <dxf>
      <font>
        <b/>
        <i/>
        <u/>
      </font>
    </dxf>
    <dxf>
      <font>
        <b/>
        <i/>
        <u/>
      </font>
    </dxf>
    <dxf>
      <font>
        <b/>
        <i/>
        <u/>
      </font>
    </dxf>
    <dxf>
      <font>
        <b/>
        <i/>
        <strike val="0"/>
        <u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009242"/>
      <color rgb="FF00421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aaaaa\&#1052;&#1086;&#1080;%20&#1076;&#1086;&#1082;&#1091;&#1084;&#1077;&#1085;&#1090;&#1099;\_2016\2016\20160516-19_&#1055;&#1077;&#1088;&#1074;&#1077;&#1085;&#1089;&#1090;&#1074;&#1086;&#1056;&#1060;_&#1084;&#1072;&#1088;&#1072;&#1092;&#1086;&#1085;_&#1050;&#1088;&#1086;&#1087;&#1086;&#1090;&#1082;&#1080;&#1085;\20160516-19_&#1055;&#1056;_&#1084;&#1072;&#1088;&#1072;&#1092;&#1086;&#1085;_&#1050;&#1088;&#1086;&#1087;&#1086;&#1090;&#1082;&#1080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20180214-17_&#1055;&#1077;&#1088;&#1074;&#1077;&#1085;&#1089;&#1090;&#1074;&#1086;&#1050;&#1088;&#1072;&#1103;2005-2006/20180214-17_&#1055;&#1077;&#1088;&#1074;&#1077;&#1085;&#1089;&#1090;&#1074;&#1086;&#1050;&#1088;&#1072;&#1103;2005-2006-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тоговый протокол"/>
      <sheetName val="Отчет_ГСК_Первенство"/>
      <sheetName val="Стартовый протокол"/>
      <sheetName val="Техническая_марафон"/>
      <sheetName val="Нормативы"/>
      <sheetName val="Ведомость 6"/>
      <sheetName val="Очки"/>
      <sheetName val="Грамоты_МИНСПОРТА"/>
      <sheetName val="Протокол_прохождения"/>
      <sheetName val="Карточка эстафеты"/>
      <sheetName val="СП_без предварительных"/>
      <sheetName val="СП_с предварительными"/>
      <sheetName val="Техническая один зачет"/>
      <sheetName val="Именная заявка один зачет"/>
      <sheetName val="Техническая по возраст группам"/>
      <sheetName val="Именная по возраст группам"/>
      <sheetName val="Техническая параллельный зачет"/>
      <sheetName val="Именная параллельный зачет"/>
      <sheetName val="Дистанции взрослые"/>
      <sheetName val="Дистанции юниоры"/>
      <sheetName val="Дистанции старшие юноши"/>
      <sheetName val="Дистанции младшие юноши"/>
      <sheetName val="Рекорды"/>
      <sheetName val="Ст. секундометрист"/>
      <sheetName val="Нормы 2014"/>
    </sheetNames>
    <sheetDataSet>
      <sheetData sheetId="0">
        <row r="294">
          <cell r="F294" t="str">
            <v>Ярославская область</v>
          </cell>
        </row>
        <row r="300">
          <cell r="F300" t="str">
            <v>Тульская область</v>
          </cell>
        </row>
        <row r="304">
          <cell r="F304" t="str">
            <v>Челябинская область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артовый протокол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/>
  <dimension ref="A1:EH433"/>
  <sheetViews>
    <sheetView tabSelected="1" view="pageLayout" topLeftCell="A87" zoomScaleNormal="90" workbookViewId="0">
      <selection activeCell="E89" sqref="E89"/>
    </sheetView>
  </sheetViews>
  <sheetFormatPr defaultRowHeight="14.4" x14ac:dyDescent="0.3"/>
  <cols>
    <col min="1" max="1" width="3" customWidth="1"/>
    <col min="2" max="2" width="6.5546875" customWidth="1"/>
    <col min="3" max="3" width="16.6640625" customWidth="1"/>
    <col min="4" max="4" width="5.109375" customWidth="1"/>
    <col min="5" max="5" width="6.6640625" customWidth="1"/>
    <col min="6" max="6" width="14.77734375" customWidth="1"/>
    <col min="7" max="7" width="6" customWidth="1"/>
    <col min="8" max="8" width="16.44140625" customWidth="1"/>
    <col min="9" max="9" width="9.5546875" customWidth="1"/>
    <col min="10" max="10" width="6" customWidth="1"/>
    <col min="11" max="11" width="5.109375" customWidth="1"/>
    <col min="12" max="14" width="0.6640625" customWidth="1"/>
    <col min="16" max="16" width="12.5546875" customWidth="1"/>
    <col min="17" max="17" width="15.5546875" customWidth="1"/>
  </cols>
  <sheetData>
    <row r="1" spans="1:11" s="663" customFormat="1" ht="14.55" x14ac:dyDescent="0.35">
      <c r="A1" s="1173"/>
      <c r="B1" s="1173"/>
      <c r="C1" s="1173"/>
      <c r="D1" s="1173"/>
      <c r="E1" s="1173"/>
      <c r="F1" s="1173"/>
      <c r="G1" s="1173"/>
      <c r="H1" s="1173"/>
      <c r="I1" s="1173"/>
      <c r="J1" s="1173"/>
      <c r="K1" s="1173"/>
    </row>
    <row r="2" spans="1:11" s="663" customFormat="1" x14ac:dyDescent="0.3">
      <c r="A2" s="1147" t="s">
        <v>1439</v>
      </c>
      <c r="B2" s="1147"/>
      <c r="C2" s="1147"/>
      <c r="D2" s="1147"/>
      <c r="E2" s="1147"/>
      <c r="F2" s="1147"/>
      <c r="G2" s="1147"/>
      <c r="H2" s="1147"/>
      <c r="I2" s="1147"/>
      <c r="J2" s="1147"/>
      <c r="K2" s="1147"/>
    </row>
    <row r="3" spans="1:11" s="663" customFormat="1" ht="14.55" x14ac:dyDescent="0.35">
      <c r="A3" s="1173"/>
      <c r="B3" s="1173"/>
      <c r="C3" s="1173"/>
      <c r="D3" s="1173"/>
      <c r="E3" s="1173"/>
      <c r="F3" s="1173"/>
      <c r="G3" s="1173"/>
      <c r="H3" s="1173"/>
      <c r="I3" s="1173"/>
      <c r="J3" s="1173"/>
      <c r="K3" s="1173"/>
    </row>
    <row r="4" spans="1:11" s="663" customFormat="1" ht="12.75" customHeight="1" x14ac:dyDescent="0.35">
      <c r="A4" s="472"/>
      <c r="B4" s="18"/>
      <c r="C4" s="18"/>
      <c r="D4" s="407"/>
      <c r="E4" s="407"/>
      <c r="F4" s="18"/>
      <c r="G4" s="18"/>
      <c r="H4" s="470"/>
      <c r="I4" s="470"/>
      <c r="J4" s="407"/>
      <c r="K4" s="484"/>
    </row>
    <row r="5" spans="1:11" s="663" customFormat="1" ht="12.75" customHeight="1" x14ac:dyDescent="0.35">
      <c r="A5" s="472"/>
      <c r="B5" s="18"/>
      <c r="C5" s="18"/>
      <c r="D5" s="407"/>
      <c r="E5" s="407"/>
      <c r="F5" s="18"/>
      <c r="G5" s="18"/>
      <c r="H5" s="470"/>
      <c r="I5" s="470"/>
      <c r="J5" s="407"/>
      <c r="K5" s="484"/>
    </row>
    <row r="6" spans="1:11" s="663" customFormat="1" ht="12.75" customHeight="1" x14ac:dyDescent="0.35">
      <c r="A6" s="472"/>
      <c r="B6" s="18"/>
      <c r="C6" s="18"/>
      <c r="D6" s="407"/>
      <c r="E6" s="407"/>
      <c r="F6" s="18"/>
      <c r="G6" s="18"/>
      <c r="H6" s="470"/>
      <c r="I6" s="470"/>
      <c r="J6" s="407"/>
      <c r="K6" s="484"/>
    </row>
    <row r="7" spans="1:11" s="663" customFormat="1" ht="12.75" customHeight="1" x14ac:dyDescent="0.35">
      <c r="A7" s="472"/>
      <c r="B7" s="18"/>
      <c r="C7" s="18"/>
      <c r="D7" s="407"/>
      <c r="E7" s="407"/>
      <c r="F7" s="18"/>
      <c r="G7" s="18"/>
      <c r="H7" s="470"/>
      <c r="I7" s="470"/>
      <c r="J7" s="407"/>
      <c r="K7" s="484"/>
    </row>
    <row r="8" spans="1:11" s="663" customFormat="1" ht="12.75" customHeight="1" x14ac:dyDescent="0.35">
      <c r="A8" s="472"/>
      <c r="B8" s="18"/>
      <c r="C8" s="18"/>
      <c r="D8" s="407"/>
      <c r="E8" s="407"/>
      <c r="F8" s="18"/>
      <c r="G8" s="18"/>
      <c r="H8" s="470"/>
      <c r="I8" s="470"/>
      <c r="J8" s="407"/>
      <c r="K8" s="484"/>
    </row>
    <row r="9" spans="1:11" s="663" customFormat="1" ht="12.75" customHeight="1" x14ac:dyDescent="0.35">
      <c r="A9" s="472"/>
      <c r="B9" s="18"/>
      <c r="C9" s="18"/>
      <c r="D9" s="407"/>
      <c r="E9" s="407"/>
      <c r="F9" s="18"/>
      <c r="G9" s="18"/>
      <c r="H9" s="470"/>
      <c r="I9" s="470"/>
      <c r="J9" s="407"/>
      <c r="K9" s="484"/>
    </row>
    <row r="10" spans="1:11" s="663" customFormat="1" ht="12.75" customHeight="1" x14ac:dyDescent="0.35">
      <c r="A10" s="472"/>
      <c r="B10" s="18"/>
      <c r="C10" s="18"/>
      <c r="D10" s="407"/>
      <c r="E10" s="407"/>
      <c r="F10" s="18"/>
      <c r="G10" s="18"/>
      <c r="H10" s="470"/>
      <c r="I10" s="470"/>
      <c r="J10" s="407"/>
      <c r="K10" s="484"/>
    </row>
    <row r="11" spans="1:11" s="663" customFormat="1" ht="12.75" customHeight="1" x14ac:dyDescent="0.3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</row>
    <row r="12" spans="1:11" s="663" customFormat="1" ht="12.75" customHeight="1" x14ac:dyDescent="0.35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</row>
    <row r="13" spans="1:11" s="663" customFormat="1" ht="12.75" customHeight="1" x14ac:dyDescent="0.3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</row>
    <row r="14" spans="1:11" s="663" customFormat="1" ht="12.75" customHeight="1" x14ac:dyDescent="0.35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</row>
    <row r="15" spans="1:11" s="663" customFormat="1" ht="12.75" customHeight="1" x14ac:dyDescent="0.3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</row>
    <row r="16" spans="1:11" s="663" customFormat="1" ht="12.75" customHeight="1" x14ac:dyDescent="0.35">
      <c r="A16" s="472"/>
      <c r="B16" s="18"/>
      <c r="C16" s="18"/>
      <c r="D16" s="407"/>
      <c r="E16" s="407"/>
      <c r="F16" s="18"/>
      <c r="G16" s="18"/>
      <c r="H16" s="470"/>
      <c r="I16" s="470"/>
      <c r="J16" s="407"/>
      <c r="K16" s="484"/>
    </row>
    <row r="17" spans="1:11" s="663" customFormat="1" ht="12.75" customHeight="1" x14ac:dyDescent="0.35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</row>
    <row r="18" spans="1:11" s="663" customFormat="1" ht="12.75" customHeight="1" x14ac:dyDescent="0.35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</row>
    <row r="19" spans="1:11" s="663" customFormat="1" ht="12.75" customHeight="1" x14ac:dyDescent="0.3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</row>
    <row r="20" spans="1:11" s="663" customFormat="1" ht="12.75" customHeight="1" x14ac:dyDescent="0.3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</row>
    <row r="21" spans="1:11" s="663" customFormat="1" ht="16.5" customHeight="1" x14ac:dyDescent="0.3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</row>
    <row r="22" spans="1:11" s="663" customFormat="1" ht="36" customHeight="1" x14ac:dyDescent="0.3">
      <c r="A22" s="1174" t="s">
        <v>1438</v>
      </c>
      <c r="B22" s="1174"/>
      <c r="C22" s="1174"/>
      <c r="D22" s="1174"/>
      <c r="E22" s="1174"/>
      <c r="F22" s="1174"/>
      <c r="G22" s="1174"/>
      <c r="H22" s="1174"/>
      <c r="I22" s="1174"/>
      <c r="J22" s="1174"/>
      <c r="K22" s="1174"/>
    </row>
    <row r="23" spans="1:11" s="663" customFormat="1" ht="22.8" customHeight="1" x14ac:dyDescent="0.3">
      <c r="A23" s="1175" t="s">
        <v>1425</v>
      </c>
      <c r="B23" s="1175"/>
      <c r="C23" s="1175"/>
      <c r="D23" s="1175"/>
      <c r="E23" s="1175"/>
      <c r="F23" s="1175"/>
      <c r="G23" s="1175"/>
      <c r="H23" s="1175"/>
      <c r="I23" s="1175"/>
      <c r="J23" s="1175"/>
      <c r="K23" s="1175"/>
    </row>
    <row r="24" spans="1:11" s="663" customFormat="1" ht="12.75" customHeight="1" x14ac:dyDescent="0.35">
      <c r="A24" s="485"/>
      <c r="B24" s="485"/>
      <c r="C24" s="485"/>
      <c r="D24" s="485"/>
      <c r="E24" s="485"/>
      <c r="F24" s="485"/>
      <c r="G24" s="485"/>
      <c r="H24" s="485"/>
      <c r="I24" s="485"/>
      <c r="J24" s="485"/>
      <c r="K24" s="485"/>
    </row>
    <row r="25" spans="1:11" s="663" customFormat="1" ht="12.75" customHeight="1" x14ac:dyDescent="0.35">
      <c r="A25" s="472"/>
      <c r="B25" s="18"/>
      <c r="C25" s="18"/>
      <c r="D25" s="407"/>
      <c r="E25" s="407"/>
      <c r="F25" s="18"/>
      <c r="G25" s="18"/>
      <c r="H25" s="470"/>
      <c r="I25" s="470"/>
      <c r="J25" s="407"/>
      <c r="K25" s="484"/>
    </row>
    <row r="26" spans="1:11" s="663" customFormat="1" ht="12.75" customHeight="1" x14ac:dyDescent="0.35">
      <c r="A26" s="472"/>
      <c r="B26" s="18"/>
      <c r="C26" s="18"/>
      <c r="D26" s="407"/>
      <c r="E26" s="407"/>
      <c r="F26" s="18"/>
      <c r="G26" s="18"/>
      <c r="H26" s="470"/>
      <c r="I26" s="470"/>
      <c r="J26" s="407"/>
      <c r="K26" s="484"/>
    </row>
    <row r="27" spans="1:11" s="663" customFormat="1" ht="12.75" customHeight="1" x14ac:dyDescent="0.35">
      <c r="A27" s="472"/>
      <c r="B27" s="18"/>
      <c r="C27" s="18"/>
      <c r="D27" s="407"/>
      <c r="E27" s="407"/>
      <c r="F27" s="18"/>
      <c r="G27" s="18"/>
      <c r="H27" s="470"/>
      <c r="I27" s="470"/>
      <c r="J27" s="407"/>
      <c r="K27" s="484"/>
    </row>
    <row r="28" spans="1:11" s="663" customFormat="1" ht="12.75" customHeight="1" x14ac:dyDescent="0.35">
      <c r="A28" s="472"/>
      <c r="B28" s="18"/>
      <c r="C28" s="18"/>
      <c r="D28" s="407"/>
      <c r="E28" s="407"/>
      <c r="F28" s="18"/>
      <c r="G28" s="18"/>
      <c r="H28" s="470"/>
      <c r="I28" s="470"/>
      <c r="J28" s="407"/>
      <c r="K28" s="484"/>
    </row>
    <row r="29" spans="1:11" s="663" customFormat="1" ht="12.75" customHeight="1" x14ac:dyDescent="0.35">
      <c r="A29" s="472"/>
      <c r="B29" s="18"/>
      <c r="C29" s="18"/>
      <c r="D29" s="407"/>
      <c r="E29" s="407"/>
      <c r="F29" s="18"/>
      <c r="G29" s="18"/>
      <c r="H29" s="470"/>
      <c r="I29" s="470"/>
      <c r="J29" s="407"/>
      <c r="K29" s="484"/>
    </row>
    <row r="30" spans="1:11" s="663" customFormat="1" ht="12.75" customHeight="1" x14ac:dyDescent="0.35">
      <c r="A30" s="472"/>
      <c r="B30" s="18"/>
      <c r="C30" s="18"/>
      <c r="D30" s="407"/>
      <c r="E30" s="407"/>
      <c r="F30" s="18"/>
      <c r="G30" s="18"/>
      <c r="H30" s="470"/>
      <c r="I30" s="470"/>
      <c r="J30" s="407"/>
      <c r="K30" s="484"/>
    </row>
    <row r="31" spans="1:11" s="663" customFormat="1" ht="16.5" customHeight="1" x14ac:dyDescent="0.35">
      <c r="A31" s="472"/>
      <c r="B31" s="18"/>
      <c r="C31" s="18"/>
      <c r="D31" s="407"/>
      <c r="E31" s="407"/>
      <c r="F31" s="18"/>
      <c r="G31" s="18"/>
      <c r="H31" s="470"/>
      <c r="I31" s="470"/>
      <c r="J31" s="407"/>
      <c r="K31" s="484"/>
    </row>
    <row r="32" spans="1:11" s="663" customFormat="1" ht="16.5" customHeight="1" x14ac:dyDescent="0.35">
      <c r="A32" s="472"/>
      <c r="B32" s="18"/>
      <c r="C32" s="18"/>
      <c r="D32" s="407"/>
      <c r="E32" s="407"/>
      <c r="F32" s="18"/>
      <c r="G32" s="18"/>
      <c r="H32" s="470"/>
      <c r="I32" s="470"/>
      <c r="J32" s="407"/>
      <c r="K32" s="484"/>
    </row>
    <row r="33" spans="1:11" s="663" customFormat="1" ht="16.5" customHeight="1" x14ac:dyDescent="0.35">
      <c r="A33" s="472"/>
      <c r="B33" s="18"/>
      <c r="C33" s="18"/>
      <c r="D33" s="407"/>
      <c r="E33" s="407"/>
      <c r="F33" s="18"/>
      <c r="G33" s="18"/>
      <c r="H33" s="470"/>
      <c r="I33" s="470"/>
      <c r="J33" s="407"/>
      <c r="K33" s="484"/>
    </row>
    <row r="34" spans="1:11" s="663" customFormat="1" ht="12.75" customHeight="1" x14ac:dyDescent="0.35">
      <c r="A34" s="472"/>
      <c r="B34" s="18"/>
      <c r="C34" s="18"/>
      <c r="D34" s="407"/>
      <c r="E34" s="407"/>
      <c r="F34" s="18"/>
      <c r="G34" s="18"/>
      <c r="H34" s="470"/>
      <c r="I34" s="470"/>
      <c r="J34" s="407"/>
      <c r="K34" s="484"/>
    </row>
    <row r="35" spans="1:11" s="663" customFormat="1" ht="12.75" customHeight="1" x14ac:dyDescent="0.35">
      <c r="A35" s="472"/>
      <c r="B35" s="18"/>
      <c r="C35" s="18"/>
      <c r="D35" s="407"/>
      <c r="E35" s="407"/>
      <c r="F35" s="18"/>
      <c r="G35" s="18"/>
      <c r="H35" s="470"/>
      <c r="I35" s="470"/>
      <c r="J35" s="407"/>
      <c r="K35" s="484"/>
    </row>
    <row r="36" spans="1:11" s="663" customFormat="1" ht="12.75" customHeight="1" x14ac:dyDescent="0.35">
      <c r="A36" s="472"/>
      <c r="B36" s="18"/>
      <c r="C36" s="18"/>
      <c r="D36" s="407"/>
      <c r="E36" s="407"/>
      <c r="F36" s="18"/>
      <c r="G36" s="18"/>
      <c r="H36" s="470"/>
      <c r="I36" s="470"/>
      <c r="J36" s="407"/>
      <c r="K36" s="484"/>
    </row>
    <row r="37" spans="1:11" s="663" customFormat="1" ht="12.75" customHeight="1" x14ac:dyDescent="0.35">
      <c r="A37" s="472"/>
      <c r="B37" s="18"/>
      <c r="C37" s="18"/>
      <c r="D37" s="407"/>
      <c r="E37" s="407"/>
      <c r="F37" s="18"/>
      <c r="G37" s="18"/>
      <c r="H37" s="470"/>
      <c r="I37" s="470"/>
      <c r="J37" s="407"/>
      <c r="K37" s="484"/>
    </row>
    <row r="38" spans="1:11" s="663" customFormat="1" ht="12.75" customHeight="1" x14ac:dyDescent="0.35">
      <c r="A38" s="472"/>
      <c r="B38" s="18"/>
      <c r="C38" s="18"/>
      <c r="D38" s="407"/>
      <c r="E38" s="407"/>
      <c r="F38" s="18"/>
      <c r="G38" s="18"/>
      <c r="H38" s="470"/>
      <c r="I38" s="470"/>
      <c r="J38" s="407"/>
      <c r="K38" s="484"/>
    </row>
    <row r="39" spans="1:11" s="663" customFormat="1" ht="12.75" customHeight="1" x14ac:dyDescent="0.35">
      <c r="A39" s="472"/>
      <c r="B39" s="18"/>
      <c r="C39" s="18"/>
      <c r="D39" s="407"/>
      <c r="E39" s="407"/>
      <c r="F39" s="18"/>
      <c r="G39" s="18"/>
      <c r="H39" s="470"/>
      <c r="I39" s="470"/>
      <c r="J39" s="407"/>
      <c r="K39" s="484"/>
    </row>
    <row r="40" spans="1:11" s="663" customFormat="1" ht="12.75" customHeight="1" x14ac:dyDescent="0.35">
      <c r="A40" s="472"/>
      <c r="B40" s="18"/>
      <c r="C40" s="18"/>
      <c r="D40" s="407"/>
      <c r="E40" s="407"/>
      <c r="F40" s="18"/>
      <c r="G40" s="18"/>
      <c r="H40" s="470"/>
      <c r="I40" s="470"/>
      <c r="J40" s="407"/>
      <c r="K40" s="484"/>
    </row>
    <row r="41" spans="1:11" s="663" customFormat="1" ht="12.75" customHeight="1" x14ac:dyDescent="0.35">
      <c r="A41" s="472"/>
      <c r="B41" s="18"/>
      <c r="C41" s="18"/>
      <c r="D41" s="407"/>
      <c r="E41" s="407"/>
      <c r="F41" s="18"/>
      <c r="G41" s="18"/>
      <c r="H41" s="470"/>
      <c r="I41" s="470"/>
      <c r="J41" s="407"/>
      <c r="K41" s="484"/>
    </row>
    <row r="42" spans="1:11" s="663" customFormat="1" ht="12.75" customHeight="1" x14ac:dyDescent="0.35">
      <c r="A42" s="472"/>
      <c r="B42" s="18"/>
      <c r="C42" s="18"/>
      <c r="D42" s="407"/>
      <c r="E42" s="407"/>
      <c r="F42" s="18"/>
      <c r="G42" s="18"/>
      <c r="H42" s="470"/>
      <c r="I42" s="470"/>
      <c r="J42" s="407"/>
      <c r="K42" s="484"/>
    </row>
    <row r="43" spans="1:11" s="663" customFormat="1" ht="12.75" customHeight="1" x14ac:dyDescent="0.35">
      <c r="A43" s="152"/>
      <c r="B43" s="32"/>
      <c r="C43" s="153"/>
      <c r="D43" s="153"/>
      <c r="E43" s="153"/>
      <c r="F43" s="153"/>
      <c r="G43" s="153"/>
      <c r="H43" s="32"/>
      <c r="I43" s="155"/>
      <c r="J43" s="32"/>
      <c r="K43" s="154"/>
    </row>
    <row r="44" spans="1:11" s="663" customFormat="1" ht="12.75" customHeight="1" x14ac:dyDescent="0.35">
      <c r="A44" s="152"/>
      <c r="B44" s="32"/>
      <c r="C44" s="153"/>
      <c r="D44" s="153"/>
      <c r="E44" s="153"/>
      <c r="F44" s="153"/>
      <c r="G44" s="153"/>
      <c r="H44" s="32"/>
      <c r="I44" s="155"/>
      <c r="J44" s="32"/>
      <c r="K44" s="154"/>
    </row>
    <row r="45" spans="1:11" s="663" customFormat="1" ht="12.75" customHeight="1" x14ac:dyDescent="0.35">
      <c r="A45" s="152"/>
      <c r="B45" s="32"/>
      <c r="C45" s="153"/>
      <c r="D45" s="153"/>
      <c r="E45" s="153"/>
      <c r="F45" s="153"/>
      <c r="G45" s="153"/>
      <c r="H45" s="32"/>
      <c r="I45" s="155"/>
      <c r="J45" s="32"/>
      <c r="K45" s="154"/>
    </row>
    <row r="46" spans="1:11" s="663" customFormat="1" ht="12.75" customHeight="1" x14ac:dyDescent="0.35">
      <c r="A46" s="472"/>
      <c r="B46" s="18"/>
      <c r="C46" s="18"/>
      <c r="D46" s="407"/>
      <c r="E46" s="407"/>
      <c r="F46" s="18"/>
      <c r="G46" s="18"/>
      <c r="H46" s="470"/>
      <c r="I46" s="470"/>
      <c r="J46" s="407"/>
      <c r="K46" s="484"/>
    </row>
    <row r="47" spans="1:11" s="663" customFormat="1" ht="12.75" customHeight="1" x14ac:dyDescent="0.35">
      <c r="A47" s="472"/>
      <c r="B47" s="18"/>
      <c r="C47" s="18"/>
      <c r="D47" s="407"/>
      <c r="E47" s="407"/>
      <c r="F47" s="18"/>
      <c r="G47" s="18"/>
      <c r="H47" s="470"/>
      <c r="I47" s="470"/>
      <c r="J47" s="407"/>
      <c r="K47" s="484"/>
    </row>
    <row r="48" spans="1:11" s="663" customFormat="1" ht="32.25" customHeight="1" x14ac:dyDescent="0.3">
      <c r="B48" s="664"/>
      <c r="C48" s="664"/>
      <c r="D48" s="1176" t="s">
        <v>1437</v>
      </c>
      <c r="E48" s="1176"/>
      <c r="F48" s="1176"/>
      <c r="G48" s="1176"/>
      <c r="H48" s="1176"/>
      <c r="I48" s="664"/>
      <c r="J48" s="664"/>
      <c r="K48" s="664"/>
    </row>
    <row r="49" spans="1:11" s="663" customFormat="1" ht="15.75" customHeight="1" x14ac:dyDescent="0.3">
      <c r="A49" s="1177" t="s">
        <v>1605</v>
      </c>
      <c r="B49" s="1177"/>
      <c r="C49" s="1177"/>
      <c r="D49" s="1177"/>
      <c r="E49" s="1177"/>
      <c r="F49" s="1177"/>
      <c r="G49" s="1177"/>
      <c r="H49" s="1177"/>
      <c r="I49" s="1177"/>
      <c r="J49" s="1177"/>
      <c r="K49" s="1177"/>
    </row>
    <row r="50" spans="1:11" s="663" customFormat="1" ht="15.75" customHeight="1" x14ac:dyDescent="0.35">
      <c r="A50" s="1111"/>
      <c r="B50" s="1111"/>
      <c r="C50" s="1111"/>
      <c r="D50" s="1111"/>
      <c r="E50" s="1111"/>
      <c r="F50" s="1111"/>
      <c r="G50" s="1111"/>
      <c r="H50" s="1111"/>
      <c r="I50" s="1111"/>
      <c r="J50" s="1111"/>
      <c r="K50" s="1111"/>
    </row>
    <row r="51" spans="1:11" ht="9" customHeight="1" x14ac:dyDescent="0.35">
      <c r="A51" s="5"/>
      <c r="B51" s="6"/>
      <c r="C51" s="1147"/>
      <c r="D51" s="1147"/>
      <c r="E51" s="1147"/>
      <c r="F51" s="1147"/>
      <c r="G51" s="1147"/>
      <c r="H51" s="1147"/>
      <c r="I51" s="1147"/>
      <c r="J51" s="1147"/>
      <c r="K51" s="1147"/>
    </row>
    <row r="52" spans="1:11" ht="18.600000000000001" customHeight="1" x14ac:dyDescent="0.35">
      <c r="A52" s="5"/>
      <c r="B52" s="6"/>
      <c r="C52" s="1147" t="str">
        <f>$A$2</f>
        <v>МАУДО "СШОР"Спутник"</v>
      </c>
      <c r="D52" s="1147"/>
      <c r="E52" s="1147"/>
      <c r="F52" s="1147"/>
      <c r="G52" s="1147"/>
      <c r="H52" s="1147"/>
      <c r="I52" s="1147"/>
      <c r="J52" s="1147"/>
      <c r="K52" s="1147"/>
    </row>
    <row r="53" spans="1:11" ht="12.75" customHeight="1" x14ac:dyDescent="0.35">
      <c r="A53" s="5"/>
      <c r="B53" s="6"/>
      <c r="C53" s="1147"/>
      <c r="D53" s="1147"/>
      <c r="E53" s="1147"/>
      <c r="F53" s="1147"/>
      <c r="G53" s="1147"/>
      <c r="H53" s="1147"/>
      <c r="I53" s="1147"/>
      <c r="J53" s="1147"/>
      <c r="K53" s="1147"/>
    </row>
    <row r="54" spans="1:11" ht="31.8" customHeight="1" x14ac:dyDescent="0.35">
      <c r="A54" s="1145" t="str">
        <f>$A$22</f>
        <v xml:space="preserve">Первенство МАУДО "СШОР "Спутник" </v>
      </c>
      <c r="B54" s="1145"/>
      <c r="C54" s="1145"/>
      <c r="D54" s="1145"/>
      <c r="E54" s="1145"/>
      <c r="F54" s="1145"/>
      <c r="G54" s="1145"/>
      <c r="H54" s="1145"/>
      <c r="I54" s="1145"/>
      <c r="J54" s="1145"/>
      <c r="K54" s="1145"/>
    </row>
    <row r="55" spans="1:11" ht="21" customHeight="1" x14ac:dyDescent="0.35">
      <c r="A55" s="1145" t="str">
        <f>$A$23</f>
        <v>по подводному спорту (плавание в ластах)</v>
      </c>
      <c r="B55" s="1151"/>
      <c r="C55" s="1151"/>
      <c r="D55" s="1151"/>
      <c r="E55" s="1151"/>
      <c r="F55" s="1151"/>
      <c r="G55" s="1151"/>
      <c r="H55" s="1151"/>
      <c r="I55" s="1151"/>
      <c r="J55" s="1151"/>
      <c r="K55" s="1151"/>
    </row>
    <row r="56" spans="1:11" ht="29.25" customHeight="1" x14ac:dyDescent="0.35">
      <c r="A56" s="7" t="str">
        <f>$A$49</f>
        <v xml:space="preserve">06 ноября 2024 г. </v>
      </c>
      <c r="B56" s="6"/>
      <c r="C56" s="6"/>
      <c r="D56" s="8"/>
      <c r="E56" s="8"/>
      <c r="F56" s="6"/>
      <c r="G56" s="1152" t="str">
        <f>$D$48</f>
        <v>г. Красноярск, бассейн "Здоровый мир" 25 м.</v>
      </c>
      <c r="H56" s="1152"/>
      <c r="I56" s="1152"/>
      <c r="J56" s="1152"/>
      <c r="K56" s="1152"/>
    </row>
    <row r="57" spans="1:11" ht="20.25" customHeight="1" x14ac:dyDescent="0.3">
      <c r="A57" s="1154" t="s">
        <v>0</v>
      </c>
      <c r="B57" s="1154"/>
      <c r="C57" s="1154"/>
      <c r="D57" s="1154"/>
      <c r="E57" s="1154"/>
      <c r="F57" s="1154"/>
      <c r="G57" s="1154"/>
      <c r="H57" s="1154"/>
      <c r="I57" s="1154"/>
      <c r="J57" s="1154"/>
      <c r="K57" s="1154"/>
    </row>
    <row r="58" spans="1:11" ht="27" customHeight="1" x14ac:dyDescent="0.3">
      <c r="A58" s="10" t="s">
        <v>1</v>
      </c>
      <c r="B58" s="1170" t="s">
        <v>2</v>
      </c>
      <c r="C58" s="1170"/>
      <c r="D58" s="1171"/>
      <c r="E58" s="1172" t="s">
        <v>3</v>
      </c>
      <c r="F58" s="1170"/>
      <c r="G58" s="1170"/>
      <c r="H58" s="11" t="s">
        <v>4</v>
      </c>
      <c r="I58" s="1172" t="s">
        <v>5</v>
      </c>
      <c r="J58" s="1170"/>
      <c r="K58" s="1170"/>
    </row>
    <row r="59" spans="1:11" ht="9" customHeight="1" x14ac:dyDescent="0.3">
      <c r="A59" s="12"/>
      <c r="B59" s="12"/>
      <c r="C59" s="13"/>
      <c r="D59" s="13"/>
      <c r="E59" s="13"/>
      <c r="F59" s="12"/>
      <c r="G59" s="13"/>
      <c r="H59" s="13"/>
      <c r="I59" s="14"/>
      <c r="J59" s="13"/>
      <c r="K59" s="15"/>
    </row>
    <row r="60" spans="1:11" ht="15" customHeight="1" x14ac:dyDescent="0.3">
      <c r="A60" s="1113">
        <v>1</v>
      </c>
      <c r="B60" s="1114" t="s">
        <v>8</v>
      </c>
      <c r="C60" s="1115"/>
      <c r="D60" s="1115"/>
      <c r="E60" s="1116" t="s">
        <v>1019</v>
      </c>
      <c r="F60" s="1117"/>
      <c r="H60" s="1118" t="s">
        <v>1174</v>
      </c>
      <c r="I60" s="1119" t="s">
        <v>1050</v>
      </c>
      <c r="J60" s="18"/>
      <c r="K60" s="18"/>
    </row>
    <row r="61" spans="1:11" ht="15" customHeight="1" x14ac:dyDescent="0.3">
      <c r="A61" s="1113">
        <v>2</v>
      </c>
      <c r="B61" s="1114" t="s">
        <v>9</v>
      </c>
      <c r="C61" s="1120"/>
      <c r="D61" s="1108"/>
      <c r="E61" s="1141" t="s">
        <v>1424</v>
      </c>
      <c r="F61" s="1121"/>
      <c r="G61" s="1122"/>
      <c r="H61" s="1118" t="s">
        <v>1174</v>
      </c>
      <c r="I61" s="1119" t="s">
        <v>1050</v>
      </c>
      <c r="J61" s="407"/>
      <c r="K61" s="407"/>
    </row>
    <row r="62" spans="1:11" ht="14.4" customHeight="1" x14ac:dyDescent="0.3">
      <c r="A62" s="1113">
        <v>3</v>
      </c>
      <c r="B62" s="1166" t="s">
        <v>1607</v>
      </c>
      <c r="C62" s="1166"/>
      <c r="D62" s="1166"/>
      <c r="E62" s="1141" t="s">
        <v>1608</v>
      </c>
      <c r="F62" s="1123"/>
      <c r="G62" s="1120"/>
      <c r="H62" s="1118"/>
      <c r="I62" s="1119" t="s">
        <v>1050</v>
      </c>
      <c r="J62" s="407"/>
      <c r="K62" s="407"/>
    </row>
    <row r="63" spans="1:11" ht="15" customHeight="1" x14ac:dyDescent="0.3">
      <c r="A63" s="1113">
        <v>4</v>
      </c>
      <c r="B63" s="1166" t="s">
        <v>1609</v>
      </c>
      <c r="C63" s="1166"/>
      <c r="D63" s="1166"/>
      <c r="E63" s="1141" t="s">
        <v>1610</v>
      </c>
      <c r="F63" s="1123"/>
      <c r="G63" s="1120"/>
      <c r="H63" s="1118" t="s">
        <v>1611</v>
      </c>
      <c r="I63" s="1119" t="s">
        <v>1050</v>
      </c>
      <c r="J63" s="18"/>
      <c r="K63" s="18"/>
    </row>
    <row r="64" spans="1:11" ht="15" customHeight="1" x14ac:dyDescent="0.3">
      <c r="A64" s="1113">
        <v>5</v>
      </c>
      <c r="B64" s="1114" t="s">
        <v>11</v>
      </c>
      <c r="C64" s="1120"/>
      <c r="D64" s="1108"/>
      <c r="E64" s="1141" t="s">
        <v>1700</v>
      </c>
      <c r="F64" s="1121"/>
      <c r="G64" s="1122"/>
      <c r="H64" s="1118" t="s">
        <v>1616</v>
      </c>
      <c r="I64" s="1119" t="s">
        <v>1050</v>
      </c>
      <c r="J64" s="18"/>
      <c r="K64" s="18"/>
    </row>
    <row r="65" spans="1:11" ht="15" customHeight="1" x14ac:dyDescent="0.3">
      <c r="A65" s="1113">
        <v>6</v>
      </c>
      <c r="B65" s="1114" t="s">
        <v>12</v>
      </c>
      <c r="C65" s="1120"/>
      <c r="D65" s="1108"/>
      <c r="E65" s="1124" t="s">
        <v>1612</v>
      </c>
      <c r="F65" s="1123"/>
      <c r="G65" s="1122"/>
      <c r="H65" s="1118" t="s">
        <v>1614</v>
      </c>
      <c r="I65" s="1119" t="s">
        <v>1050</v>
      </c>
      <c r="J65" s="407"/>
      <c r="K65" s="407"/>
    </row>
    <row r="66" spans="1:11" ht="15" customHeight="1" x14ac:dyDescent="0.3">
      <c r="A66" s="1113">
        <v>7</v>
      </c>
      <c r="B66" s="1114" t="s">
        <v>10</v>
      </c>
      <c r="C66" s="1120"/>
      <c r="D66" s="1107"/>
      <c r="E66" s="1141" t="s">
        <v>1613</v>
      </c>
      <c r="F66" s="1121"/>
      <c r="G66" s="1122"/>
      <c r="H66" s="1118" t="s">
        <v>1614</v>
      </c>
      <c r="I66" s="1119" t="s">
        <v>1050</v>
      </c>
      <c r="J66" s="18"/>
      <c r="K66" s="18"/>
    </row>
    <row r="67" spans="1:11" ht="15" customHeight="1" x14ac:dyDescent="0.3">
      <c r="A67" s="1113">
        <v>8</v>
      </c>
      <c r="B67" s="1114" t="s">
        <v>15</v>
      </c>
      <c r="C67" s="1120"/>
      <c r="D67" s="1108"/>
      <c r="E67" s="1141" t="s">
        <v>1615</v>
      </c>
      <c r="F67" s="1121"/>
      <c r="G67" s="1122"/>
      <c r="H67" s="1118" t="s">
        <v>1616</v>
      </c>
      <c r="I67" s="1119" t="s">
        <v>1050</v>
      </c>
      <c r="J67" s="18"/>
      <c r="K67" s="18"/>
    </row>
    <row r="68" spans="1:11" ht="15" customHeight="1" x14ac:dyDescent="0.3">
      <c r="A68" s="1113">
        <v>9</v>
      </c>
      <c r="B68" s="1114" t="s">
        <v>19</v>
      </c>
      <c r="C68" s="1120"/>
      <c r="D68" s="1108"/>
      <c r="E68" s="1141" t="s">
        <v>1703</v>
      </c>
      <c r="F68" s="1121"/>
      <c r="G68" s="1122"/>
      <c r="H68" s="1118" t="s">
        <v>1175</v>
      </c>
      <c r="I68" s="1119" t="s">
        <v>1050</v>
      </c>
      <c r="J68" s="18"/>
      <c r="K68" s="18"/>
    </row>
    <row r="69" spans="1:11" ht="15" customHeight="1" x14ac:dyDescent="0.3">
      <c r="A69" s="1113">
        <v>10</v>
      </c>
      <c r="B69" s="1114" t="s">
        <v>1173</v>
      </c>
      <c r="C69" s="1120"/>
      <c r="D69" s="1108"/>
      <c r="E69" s="1140" t="s">
        <v>1617</v>
      </c>
      <c r="F69" s="1121"/>
      <c r="G69" s="1122"/>
      <c r="H69" s="1118" t="s">
        <v>1616</v>
      </c>
      <c r="I69" s="1119" t="s">
        <v>1050</v>
      </c>
      <c r="J69" s="18"/>
      <c r="K69" s="18"/>
    </row>
    <row r="70" spans="1:11" ht="15" customHeight="1" x14ac:dyDescent="0.3">
      <c r="A70" s="1113">
        <v>11</v>
      </c>
      <c r="B70" s="1114" t="s">
        <v>1618</v>
      </c>
      <c r="C70" s="1120"/>
      <c r="D70" s="1108"/>
      <c r="E70" s="1125" t="s">
        <v>1619</v>
      </c>
      <c r="F70" s="1123"/>
      <c r="G70" s="1122"/>
      <c r="H70" s="1118" t="s">
        <v>1616</v>
      </c>
      <c r="I70" s="1119" t="s">
        <v>1050</v>
      </c>
      <c r="J70" s="18"/>
      <c r="K70" s="18"/>
    </row>
    <row r="71" spans="1:11" ht="15" customHeight="1" x14ac:dyDescent="0.3">
      <c r="A71" s="1113">
        <v>12</v>
      </c>
      <c r="B71" s="1114" t="s">
        <v>1618</v>
      </c>
      <c r="C71" s="1120"/>
      <c r="D71" s="1108"/>
      <c r="E71" s="1140" t="s">
        <v>1620</v>
      </c>
      <c r="F71" s="1121"/>
      <c r="G71" s="1122"/>
      <c r="H71" s="1118" t="s">
        <v>1616</v>
      </c>
      <c r="I71" s="1119" t="s">
        <v>1050</v>
      </c>
      <c r="J71" s="18"/>
      <c r="K71" s="18"/>
    </row>
    <row r="72" spans="1:11" ht="15" customHeight="1" x14ac:dyDescent="0.3">
      <c r="A72" s="1113">
        <v>13</v>
      </c>
      <c r="B72" s="1114" t="s">
        <v>13</v>
      </c>
      <c r="C72" s="1120"/>
      <c r="D72" s="1108"/>
      <c r="E72" s="1140" t="s">
        <v>1621</v>
      </c>
      <c r="F72" s="1121"/>
      <c r="G72" s="1120"/>
      <c r="H72" s="1118" t="s">
        <v>1611</v>
      </c>
      <c r="I72" s="1119" t="s">
        <v>1050</v>
      </c>
      <c r="J72" s="18"/>
      <c r="K72" s="18"/>
    </row>
    <row r="73" spans="1:11" ht="15" customHeight="1" x14ac:dyDescent="0.3">
      <c r="A73" s="1113">
        <v>14</v>
      </c>
      <c r="B73" s="1114" t="s">
        <v>17</v>
      </c>
      <c r="C73" s="1120"/>
      <c r="D73" s="1108"/>
      <c r="E73" s="1140" t="s">
        <v>1701</v>
      </c>
      <c r="F73" s="1121"/>
      <c r="G73" s="1120"/>
      <c r="H73" s="1118" t="s">
        <v>1616</v>
      </c>
      <c r="I73" s="1119" t="s">
        <v>1050</v>
      </c>
      <c r="J73" s="18"/>
      <c r="K73" s="18"/>
    </row>
    <row r="74" spans="1:11" ht="15" customHeight="1" x14ac:dyDescent="0.3">
      <c r="A74" s="1113">
        <v>15</v>
      </c>
      <c r="B74" s="1114" t="s">
        <v>17</v>
      </c>
      <c r="C74" s="1120"/>
      <c r="D74" s="1108"/>
      <c r="E74" s="1116" t="s">
        <v>1622</v>
      </c>
      <c r="F74" s="1117"/>
      <c r="G74" s="1120"/>
      <c r="H74" s="1118" t="s">
        <v>1616</v>
      </c>
      <c r="I74" s="1119" t="s">
        <v>1050</v>
      </c>
      <c r="J74" s="18"/>
      <c r="K74" s="18"/>
    </row>
    <row r="75" spans="1:11" ht="15" customHeight="1" x14ac:dyDescent="0.3">
      <c r="A75" s="1113">
        <v>16</v>
      </c>
      <c r="B75" s="1114" t="s">
        <v>14</v>
      </c>
      <c r="C75" s="1120"/>
      <c r="D75" s="1108"/>
      <c r="E75" s="1124" t="s">
        <v>1623</v>
      </c>
      <c r="F75" s="1123"/>
      <c r="G75" s="1122"/>
      <c r="H75" s="1118" t="s">
        <v>1616</v>
      </c>
      <c r="I75" s="1119" t="s">
        <v>1050</v>
      </c>
      <c r="J75" s="18"/>
      <c r="K75" s="18"/>
    </row>
    <row r="76" spans="1:11" ht="15" customHeight="1" x14ac:dyDescent="0.3">
      <c r="A76" s="1113">
        <v>17</v>
      </c>
      <c r="B76" s="1114" t="s">
        <v>18</v>
      </c>
      <c r="C76" s="1120"/>
      <c r="D76" s="1108"/>
      <c r="E76" s="1124" t="s">
        <v>1624</v>
      </c>
      <c r="F76" s="1123"/>
      <c r="G76" s="1122"/>
      <c r="H76" s="1118" t="s">
        <v>1616</v>
      </c>
      <c r="I76" s="1119" t="s">
        <v>1050</v>
      </c>
      <c r="J76" s="18"/>
      <c r="K76" s="18"/>
    </row>
    <row r="77" spans="1:11" ht="15" customHeight="1" x14ac:dyDescent="0.3">
      <c r="A77" s="1113">
        <v>18</v>
      </c>
      <c r="B77" s="1126" t="s">
        <v>1625</v>
      </c>
      <c r="C77" s="1127"/>
      <c r="D77" s="1127"/>
      <c r="E77" s="1124" t="s">
        <v>1626</v>
      </c>
      <c r="F77" s="1128"/>
      <c r="G77" s="1122"/>
      <c r="H77" s="1118" t="s">
        <v>1616</v>
      </c>
      <c r="I77" s="1119" t="s">
        <v>1050</v>
      </c>
      <c r="J77" s="18"/>
      <c r="K77" s="18"/>
    </row>
    <row r="78" spans="1:11" ht="15" customHeight="1" x14ac:dyDescent="0.3">
      <c r="A78" s="1113">
        <v>19</v>
      </c>
      <c r="B78" s="1126" t="s">
        <v>1627</v>
      </c>
      <c r="C78" s="1120"/>
      <c r="D78" s="1108"/>
      <c r="E78" s="1124" t="s">
        <v>1628</v>
      </c>
      <c r="F78" s="1121"/>
      <c r="G78" s="1129"/>
      <c r="H78" s="1118" t="s">
        <v>1611</v>
      </c>
      <c r="I78" s="1119" t="s">
        <v>1050</v>
      </c>
      <c r="J78" s="18"/>
      <c r="K78" s="18"/>
    </row>
    <row r="79" spans="1:11" ht="15" customHeight="1" x14ac:dyDescent="0.3">
      <c r="A79" s="1113">
        <v>20</v>
      </c>
      <c r="B79" s="1114" t="s">
        <v>16</v>
      </c>
      <c r="C79" s="1120"/>
      <c r="D79" s="1108"/>
      <c r="E79" s="1124" t="s">
        <v>1629</v>
      </c>
      <c r="F79" s="1123"/>
      <c r="G79" s="1120"/>
      <c r="H79" s="1118" t="s">
        <v>1616</v>
      </c>
      <c r="I79" s="1119" t="s">
        <v>1050</v>
      </c>
      <c r="J79" s="18"/>
      <c r="K79" s="18"/>
    </row>
    <row r="80" spans="1:11" ht="15" customHeight="1" x14ac:dyDescent="0.3">
      <c r="A80" s="1113">
        <v>21</v>
      </c>
      <c r="B80" s="1114" t="s">
        <v>16</v>
      </c>
      <c r="C80" s="1120"/>
      <c r="D80" s="1108"/>
      <c r="E80" s="1124" t="s">
        <v>1630</v>
      </c>
      <c r="F80" s="1123"/>
      <c r="G80" s="1122"/>
      <c r="H80" s="1118" t="s">
        <v>1616</v>
      </c>
      <c r="I80" s="1119" t="s">
        <v>1050</v>
      </c>
      <c r="J80" s="18"/>
      <c r="K80" s="18"/>
    </row>
    <row r="81" spans="1:11" ht="15" customHeight="1" x14ac:dyDescent="0.3">
      <c r="A81" s="1113">
        <v>22</v>
      </c>
      <c r="B81" s="1114" t="s">
        <v>16</v>
      </c>
      <c r="C81" s="1120"/>
      <c r="D81" s="1108"/>
      <c r="E81" s="1141" t="s">
        <v>1631</v>
      </c>
      <c r="F81" s="1121"/>
      <c r="G81" s="1120"/>
      <c r="H81" s="1118" t="s">
        <v>1611</v>
      </c>
      <c r="I81" s="1119" t="s">
        <v>1050</v>
      </c>
      <c r="J81" s="18"/>
      <c r="K81" s="18"/>
    </row>
    <row r="82" spans="1:11" ht="12.75" customHeight="1" x14ac:dyDescent="0.3">
      <c r="A82" s="1113">
        <v>23</v>
      </c>
      <c r="B82" s="1114" t="s">
        <v>16</v>
      </c>
      <c r="C82" s="1120"/>
      <c r="D82" s="1108"/>
      <c r="E82" s="1141" t="s">
        <v>1632</v>
      </c>
      <c r="F82" s="1121"/>
      <c r="G82" s="1120"/>
      <c r="H82" s="1118" t="s">
        <v>1616</v>
      </c>
      <c r="I82" s="1119" t="s">
        <v>1050</v>
      </c>
      <c r="J82" s="3"/>
      <c r="K82" s="4"/>
    </row>
    <row r="83" spans="1:11" ht="15" customHeight="1" x14ac:dyDescent="0.3">
      <c r="A83" s="1113">
        <v>24</v>
      </c>
      <c r="B83" s="1114" t="s">
        <v>16</v>
      </c>
      <c r="C83" s="1120"/>
      <c r="D83" s="1108"/>
      <c r="E83" s="1124" t="s">
        <v>1633</v>
      </c>
      <c r="F83" s="1123"/>
      <c r="G83" s="1104"/>
      <c r="H83" s="1118" t="s">
        <v>1616</v>
      </c>
      <c r="I83" s="1119" t="s">
        <v>1050</v>
      </c>
      <c r="J83" s="18"/>
      <c r="K83" s="18"/>
    </row>
    <row r="84" spans="1:11" ht="15" customHeight="1" x14ac:dyDescent="0.3">
      <c r="A84" s="1113">
        <v>25</v>
      </c>
      <c r="B84" s="1114" t="s">
        <v>16</v>
      </c>
      <c r="C84" s="1120"/>
      <c r="D84" s="1108"/>
      <c r="E84" s="1168" t="s">
        <v>1634</v>
      </c>
      <c r="F84" s="1168"/>
      <c r="G84" s="1129"/>
      <c r="H84" s="1118" t="s">
        <v>1616</v>
      </c>
      <c r="I84" s="1119" t="s">
        <v>1050</v>
      </c>
      <c r="J84" s="18"/>
      <c r="K84" s="18"/>
    </row>
    <row r="85" spans="1:11" ht="15" customHeight="1" x14ac:dyDescent="0.3">
      <c r="A85" s="1113">
        <v>26</v>
      </c>
      <c r="B85" s="1114" t="s">
        <v>16</v>
      </c>
      <c r="C85" s="1120"/>
      <c r="D85" s="1108"/>
      <c r="E85" s="1168" t="s">
        <v>1635</v>
      </c>
      <c r="F85" s="1168"/>
      <c r="G85" s="1104"/>
      <c r="H85" s="1118" t="s">
        <v>1616</v>
      </c>
      <c r="I85" s="1119" t="s">
        <v>1050</v>
      </c>
      <c r="J85" s="18"/>
      <c r="K85" s="18"/>
    </row>
    <row r="86" spans="1:11" ht="15" customHeight="1" x14ac:dyDescent="0.3">
      <c r="A86" s="1113">
        <v>27</v>
      </c>
      <c r="B86" s="1114" t="s">
        <v>6</v>
      </c>
      <c r="C86" s="1120"/>
      <c r="D86" s="1108"/>
      <c r="E86" s="1169" t="s">
        <v>1375</v>
      </c>
      <c r="F86" s="1169"/>
      <c r="G86" s="1130"/>
      <c r="H86" s="1118" t="s">
        <v>1175</v>
      </c>
      <c r="I86" s="1119" t="s">
        <v>1050</v>
      </c>
      <c r="J86" s="18"/>
      <c r="K86" s="18"/>
    </row>
    <row r="87" spans="1:11" ht="15" customHeight="1" x14ac:dyDescent="0.3">
      <c r="A87" s="1113"/>
      <c r="J87" s="18"/>
      <c r="K87" s="18"/>
    </row>
    <row r="88" spans="1:11" ht="15" customHeight="1" x14ac:dyDescent="0.3">
      <c r="A88" s="1113"/>
      <c r="J88" s="18"/>
      <c r="K88" s="18"/>
    </row>
    <row r="89" spans="1:11" ht="15" customHeight="1" x14ac:dyDescent="0.3">
      <c r="A89" s="1113"/>
      <c r="J89" s="18"/>
      <c r="K89" s="18"/>
    </row>
    <row r="90" spans="1:11" ht="15" customHeight="1" x14ac:dyDescent="0.3">
      <c r="A90" s="1113"/>
      <c r="J90" s="18"/>
      <c r="K90" s="18"/>
    </row>
    <row r="91" spans="1:11" ht="15" customHeight="1" x14ac:dyDescent="0.3">
      <c r="A91" s="6"/>
      <c r="B91" s="19"/>
      <c r="C91" s="18"/>
      <c r="D91" s="407"/>
      <c r="E91" s="16"/>
      <c r="F91" s="22"/>
      <c r="G91" s="18"/>
      <c r="H91" s="17"/>
      <c r="I91" s="16"/>
      <c r="J91" s="18"/>
      <c r="K91" s="18"/>
    </row>
    <row r="92" spans="1:11" ht="15" customHeight="1" x14ac:dyDescent="0.3">
      <c r="A92" s="18"/>
      <c r="B92" s="19"/>
      <c r="C92" s="18"/>
      <c r="D92" s="407"/>
      <c r="E92" s="16"/>
      <c r="F92" s="22"/>
      <c r="G92" s="18"/>
      <c r="H92" s="17"/>
      <c r="I92" s="16"/>
      <c r="J92" s="18"/>
      <c r="K92" s="18"/>
    </row>
    <row r="93" spans="1:11" ht="15" customHeight="1" x14ac:dyDescent="0.3">
      <c r="A93" s="6"/>
      <c r="B93" s="19"/>
      <c r="C93" s="18"/>
      <c r="D93" s="407"/>
      <c r="E93" s="16"/>
      <c r="F93" s="22"/>
      <c r="G93" s="18"/>
      <c r="H93" s="17"/>
      <c r="I93" s="16"/>
      <c r="J93" s="18"/>
      <c r="K93" s="18"/>
    </row>
    <row r="94" spans="1:11" ht="15" customHeight="1" x14ac:dyDescent="0.3">
      <c r="A94" s="18"/>
      <c r="B94" s="19"/>
      <c r="C94" s="18"/>
      <c r="D94" s="407"/>
      <c r="E94" s="16"/>
      <c r="F94" s="22"/>
      <c r="G94" s="18"/>
      <c r="H94" s="17"/>
      <c r="I94" s="16"/>
      <c r="J94" s="18"/>
      <c r="K94" s="18"/>
    </row>
    <row r="95" spans="1:11" x14ac:dyDescent="0.3">
      <c r="A95" s="6"/>
      <c r="B95" s="1167"/>
      <c r="C95" s="1167"/>
      <c r="D95" s="1167"/>
      <c r="E95" s="16"/>
      <c r="F95" s="20"/>
      <c r="G95" s="21"/>
      <c r="H95" s="17"/>
      <c r="I95" s="16"/>
      <c r="J95" s="407"/>
      <c r="K95" s="407"/>
    </row>
    <row r="96" spans="1:11" ht="11.25" customHeight="1" x14ac:dyDescent="0.3">
      <c r="A96" s="5"/>
      <c r="B96" s="6"/>
      <c r="C96" s="1147"/>
      <c r="D96" s="1147"/>
      <c r="E96" s="1147"/>
      <c r="F96" s="1147"/>
      <c r="G96" s="1147"/>
      <c r="H96" s="1147"/>
      <c r="I96" s="1147"/>
      <c r="J96" s="1147"/>
      <c r="K96" s="1147"/>
    </row>
    <row r="97" spans="1:47" ht="16.8" customHeight="1" x14ac:dyDescent="0.3">
      <c r="A97" s="5"/>
      <c r="B97" s="6"/>
      <c r="C97" s="1147" t="str">
        <f>$A$2</f>
        <v>МАУДО "СШОР"Спутник"</v>
      </c>
      <c r="D97" s="1147"/>
      <c r="E97" s="1147"/>
      <c r="F97" s="1147"/>
      <c r="G97" s="1147"/>
      <c r="H97" s="1147"/>
      <c r="I97" s="1147"/>
      <c r="J97" s="1147"/>
      <c r="K97" s="1147"/>
    </row>
    <row r="98" spans="1:47" ht="11.25" customHeight="1" x14ac:dyDescent="0.3">
      <c r="A98" s="5"/>
      <c r="B98" s="6"/>
      <c r="C98" s="1147"/>
      <c r="D98" s="1147"/>
      <c r="E98" s="1147"/>
      <c r="F98" s="1147"/>
      <c r="G98" s="1147"/>
      <c r="H98" s="1147"/>
      <c r="I98" s="1147"/>
      <c r="J98" s="1147"/>
      <c r="K98" s="1147"/>
    </row>
    <row r="99" spans="1:47" ht="25.2" customHeight="1" x14ac:dyDescent="0.3">
      <c r="A99" s="1145" t="str">
        <f>$A$22</f>
        <v xml:space="preserve">Первенство МАУДО "СШОР "Спутник" </v>
      </c>
      <c r="B99" s="1146"/>
      <c r="C99" s="1146"/>
      <c r="D99" s="1146"/>
      <c r="E99" s="1146"/>
      <c r="F99" s="1146"/>
      <c r="G99" s="1146"/>
      <c r="H99" s="1146"/>
      <c r="I99" s="1146"/>
      <c r="J99" s="1146"/>
      <c r="K99" s="1146"/>
    </row>
    <row r="100" spans="1:47" ht="21" customHeight="1" x14ac:dyDescent="0.3">
      <c r="A100" s="1145" t="str">
        <f>$A$23</f>
        <v>по подводному спорту (плавание в ластах)</v>
      </c>
      <c r="B100" s="1151"/>
      <c r="C100" s="1151"/>
      <c r="D100" s="1151"/>
      <c r="E100" s="1151"/>
      <c r="F100" s="1151"/>
      <c r="G100" s="1151"/>
      <c r="H100" s="1151"/>
      <c r="I100" s="1151"/>
      <c r="J100" s="1151"/>
      <c r="K100" s="1151"/>
    </row>
    <row r="101" spans="1:47" ht="25.5" customHeight="1" x14ac:dyDescent="0.3">
      <c r="A101" s="7" t="str">
        <f>$A$49</f>
        <v xml:space="preserve">06 ноября 2024 г. </v>
      </c>
      <c r="B101" s="6"/>
      <c r="C101" s="6"/>
      <c r="D101" s="8"/>
      <c r="E101" s="8"/>
      <c r="F101" s="6"/>
      <c r="G101" s="1152" t="str">
        <f>$D$48</f>
        <v>г. Красноярск, бассейн "Здоровый мир" 25 м.</v>
      </c>
      <c r="H101" s="1152"/>
      <c r="I101" s="1152"/>
      <c r="J101" s="1152"/>
      <c r="K101" s="1152"/>
    </row>
    <row r="102" spans="1:47" ht="20.399999999999999" customHeight="1" x14ac:dyDescent="0.3">
      <c r="A102" s="1153" t="s">
        <v>1009</v>
      </c>
      <c r="B102" s="1153"/>
      <c r="C102" s="1153"/>
      <c r="D102" s="1153"/>
      <c r="E102" s="1153"/>
      <c r="F102" s="1153"/>
      <c r="G102" s="1153"/>
      <c r="H102" s="1153"/>
      <c r="I102" s="1153"/>
      <c r="J102" s="1153"/>
      <c r="K102" s="1153"/>
    </row>
    <row r="103" spans="1:47" ht="17.25" customHeight="1" x14ac:dyDescent="0.3">
      <c r="A103" s="1154" t="s">
        <v>1008</v>
      </c>
      <c r="B103" s="1154"/>
      <c r="C103" s="1154"/>
      <c r="D103" s="1154"/>
      <c r="E103" s="1154"/>
      <c r="F103" s="1154"/>
      <c r="G103" s="1154"/>
      <c r="H103" s="1154"/>
      <c r="I103" s="1154"/>
      <c r="J103" s="1154"/>
      <c r="K103" s="1155"/>
    </row>
    <row r="104" spans="1:47" ht="21" customHeight="1" x14ac:dyDescent="0.3">
      <c r="A104" s="1156" t="s">
        <v>33</v>
      </c>
      <c r="B104" s="1158" t="s">
        <v>22</v>
      </c>
      <c r="C104" s="1160" t="s">
        <v>34</v>
      </c>
      <c r="D104" s="1161"/>
      <c r="E104" s="1158" t="s">
        <v>21</v>
      </c>
      <c r="F104" s="1160" t="s">
        <v>23</v>
      </c>
      <c r="G104" s="1161"/>
      <c r="H104" s="1164" t="s">
        <v>35</v>
      </c>
      <c r="I104" s="1165"/>
      <c r="J104" s="1148" t="s">
        <v>36</v>
      </c>
      <c r="K104" s="1150"/>
    </row>
    <row r="105" spans="1:47" ht="12" customHeight="1" x14ac:dyDescent="0.3">
      <c r="A105" s="1157"/>
      <c r="B105" s="1159"/>
      <c r="C105" s="1162"/>
      <c r="D105" s="1163"/>
      <c r="E105" s="1159"/>
      <c r="F105" s="1162"/>
      <c r="G105" s="1163"/>
      <c r="H105" s="662" t="s">
        <v>38</v>
      </c>
      <c r="I105" s="662" t="s">
        <v>39</v>
      </c>
      <c r="J105" s="1149"/>
      <c r="K105" s="1150"/>
    </row>
    <row r="106" spans="1:47" ht="12" customHeight="1" x14ac:dyDescent="0.3">
      <c r="A106" s="5"/>
      <c r="B106" s="6"/>
      <c r="C106" s="6"/>
      <c r="D106" s="8"/>
      <c r="E106" s="8"/>
      <c r="F106" s="6"/>
      <c r="G106" s="6"/>
      <c r="H106" s="45"/>
      <c r="I106" s="45"/>
      <c r="J106" s="8"/>
      <c r="K106" s="30"/>
    </row>
    <row r="107" spans="1:47" s="24" customFormat="1" ht="14.4" customHeight="1" x14ac:dyDescent="0.3">
      <c r="A107" s="408"/>
      <c r="B107" s="408"/>
      <c r="C107" s="46" t="s">
        <v>1440</v>
      </c>
      <c r="D107" s="408"/>
      <c r="E107" s="408"/>
      <c r="F107" s="408"/>
      <c r="G107" s="408"/>
      <c r="H107" s="408"/>
      <c r="I107" s="408"/>
      <c r="J107" s="81"/>
      <c r="K107" s="787"/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57"/>
      <c r="AB107" s="57"/>
      <c r="AC107" s="57"/>
      <c r="AD107" s="57"/>
      <c r="AE107" s="272"/>
      <c r="AF107" s="272"/>
      <c r="AG107" s="272"/>
      <c r="AH107" s="272"/>
      <c r="AI107" s="57"/>
      <c r="AJ107" s="57"/>
      <c r="AK107" s="272"/>
      <c r="AL107" s="58"/>
      <c r="AM107" s="272"/>
      <c r="AN107" s="58"/>
      <c r="AO107" s="59"/>
      <c r="AP107" s="8"/>
      <c r="AQ107" s="37"/>
      <c r="AR107" s="8"/>
      <c r="AT107" s="6"/>
      <c r="AU107" s="239"/>
    </row>
    <row r="108" spans="1:47" s="24" customFormat="1" ht="16.8" customHeight="1" x14ac:dyDescent="0.3">
      <c r="A108" s="1075">
        <v>1</v>
      </c>
      <c r="B108" s="1108" t="s">
        <v>30</v>
      </c>
      <c r="C108" s="1104" t="s">
        <v>1450</v>
      </c>
      <c r="D108" s="1105"/>
      <c r="E108" s="1106">
        <v>2010</v>
      </c>
      <c r="F108" s="1097" t="s">
        <v>1433</v>
      </c>
      <c r="G108" s="1107"/>
      <c r="H108" s="408"/>
      <c r="I108" s="1094">
        <v>25.59</v>
      </c>
      <c r="J108" s="1108" t="s">
        <v>205</v>
      </c>
      <c r="K108" s="787"/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57"/>
      <c r="AB108" s="57"/>
      <c r="AC108" s="57"/>
      <c r="AD108" s="57"/>
      <c r="AE108" s="272"/>
      <c r="AF108" s="272"/>
      <c r="AG108" s="272"/>
      <c r="AH108" s="272"/>
      <c r="AI108" s="57"/>
      <c r="AJ108" s="57"/>
      <c r="AK108" s="272"/>
      <c r="AL108" s="58"/>
      <c r="AM108" s="272"/>
      <c r="AN108" s="58"/>
      <c r="AO108" s="59"/>
      <c r="AP108" s="8"/>
      <c r="AQ108" s="37"/>
      <c r="AR108" s="8"/>
      <c r="AT108" s="6"/>
      <c r="AU108" s="239"/>
    </row>
    <row r="109" spans="1:47" x14ac:dyDescent="0.3">
      <c r="A109" s="1075">
        <v>2</v>
      </c>
      <c r="B109" s="1108" t="s">
        <v>30</v>
      </c>
      <c r="C109" s="1104" t="s">
        <v>1451</v>
      </c>
      <c r="D109" s="1105"/>
      <c r="E109" s="1106">
        <v>2010</v>
      </c>
      <c r="F109" s="1097" t="s">
        <v>1402</v>
      </c>
      <c r="G109" s="1107"/>
      <c r="H109" s="408"/>
      <c r="I109" s="1094">
        <v>25.62</v>
      </c>
      <c r="J109" s="1108" t="s">
        <v>205</v>
      </c>
      <c r="K109" s="787"/>
    </row>
    <row r="110" spans="1:47" x14ac:dyDescent="0.3">
      <c r="A110" s="1075">
        <v>3</v>
      </c>
      <c r="B110" s="1108" t="s">
        <v>30</v>
      </c>
      <c r="C110" s="1104" t="s">
        <v>1448</v>
      </c>
      <c r="D110" s="1105"/>
      <c r="E110" s="1106">
        <v>2010</v>
      </c>
      <c r="F110" s="1097" t="s">
        <v>1404</v>
      </c>
      <c r="G110" s="1107"/>
      <c r="H110" s="408"/>
      <c r="I110" s="1094">
        <v>27.42</v>
      </c>
      <c r="J110" s="1108" t="s">
        <v>30</v>
      </c>
      <c r="K110" s="787"/>
    </row>
    <row r="111" spans="1:47" x14ac:dyDescent="0.3">
      <c r="A111" s="1075">
        <v>4</v>
      </c>
      <c r="B111" s="1108" t="s">
        <v>31</v>
      </c>
      <c r="C111" s="1104" t="s">
        <v>1446</v>
      </c>
      <c r="D111" s="1105"/>
      <c r="E111" s="1106">
        <v>2010</v>
      </c>
      <c r="F111" s="1097" t="s">
        <v>1430</v>
      </c>
      <c r="G111" s="1107"/>
      <c r="H111" s="408"/>
      <c r="I111" s="1112">
        <v>27.86</v>
      </c>
      <c r="J111" s="1108" t="s">
        <v>31</v>
      </c>
      <c r="K111" s="787"/>
    </row>
    <row r="112" spans="1:47" x14ac:dyDescent="0.3">
      <c r="A112" s="1075">
        <v>5</v>
      </c>
      <c r="B112" s="1108" t="s">
        <v>32</v>
      </c>
      <c r="C112" s="1104" t="s">
        <v>1637</v>
      </c>
      <c r="D112" s="1105"/>
      <c r="E112" s="1106">
        <v>2010</v>
      </c>
      <c r="F112" s="1097" t="s">
        <v>1431</v>
      </c>
      <c r="G112" s="1107"/>
      <c r="H112" s="408"/>
      <c r="I112" s="1094">
        <v>27.87</v>
      </c>
      <c r="J112" s="1108" t="s">
        <v>31</v>
      </c>
      <c r="K112" s="787"/>
    </row>
    <row r="113" spans="1:138" x14ac:dyDescent="0.3">
      <c r="A113" s="1075">
        <v>6</v>
      </c>
      <c r="B113" s="1108" t="s">
        <v>56</v>
      </c>
      <c r="C113" s="1104" t="s">
        <v>1447</v>
      </c>
      <c r="D113" s="1105"/>
      <c r="E113" s="1106">
        <v>2010</v>
      </c>
      <c r="F113" s="1097" t="s">
        <v>1432</v>
      </c>
      <c r="G113" s="1107"/>
      <c r="H113" s="408"/>
      <c r="I113" s="1094">
        <v>28.33</v>
      </c>
      <c r="J113" s="1108" t="s">
        <v>31</v>
      </c>
      <c r="K113" s="787"/>
    </row>
    <row r="114" spans="1:138" x14ac:dyDescent="0.3">
      <c r="A114" s="1075">
        <v>7</v>
      </c>
      <c r="B114" s="1108" t="s">
        <v>30</v>
      </c>
      <c r="C114" s="1104" t="s">
        <v>1445</v>
      </c>
      <c r="D114" s="1105"/>
      <c r="E114" s="1106">
        <v>2010</v>
      </c>
      <c r="F114" s="1097" t="s">
        <v>1404</v>
      </c>
      <c r="G114" s="1107"/>
      <c r="H114" s="408"/>
      <c r="I114" s="1094">
        <v>28.65</v>
      </c>
      <c r="J114" s="1108" t="s">
        <v>31</v>
      </c>
      <c r="K114" s="787"/>
    </row>
    <row r="115" spans="1:138" x14ac:dyDescent="0.3">
      <c r="A115" s="1075">
        <v>8</v>
      </c>
      <c r="B115" s="1108" t="s">
        <v>27</v>
      </c>
      <c r="C115" s="1104" t="s">
        <v>1442</v>
      </c>
      <c r="D115" s="1105"/>
      <c r="E115" s="1106">
        <v>2010</v>
      </c>
      <c r="F115" s="1097" t="s">
        <v>1430</v>
      </c>
      <c r="G115" s="1107"/>
      <c r="H115" s="408"/>
      <c r="I115" s="1112">
        <v>28.99</v>
      </c>
      <c r="J115" s="1108" t="s">
        <v>31</v>
      </c>
      <c r="K115" s="787"/>
    </row>
    <row r="116" spans="1:138" x14ac:dyDescent="0.3">
      <c r="A116" s="1075">
        <v>9</v>
      </c>
      <c r="B116" s="1107" t="s">
        <v>31</v>
      </c>
      <c r="C116" s="1104" t="s">
        <v>1444</v>
      </c>
      <c r="D116" s="1105"/>
      <c r="E116" s="1106">
        <v>2010</v>
      </c>
      <c r="F116" s="1097" t="s">
        <v>573</v>
      </c>
      <c r="G116" s="1107"/>
      <c r="H116" s="408"/>
      <c r="I116" s="1094">
        <v>29.24</v>
      </c>
      <c r="J116" s="1108" t="s">
        <v>31</v>
      </c>
      <c r="K116" s="787"/>
    </row>
    <row r="117" spans="1:138" x14ac:dyDescent="0.3">
      <c r="A117" s="1075">
        <v>10</v>
      </c>
      <c r="B117" s="1108" t="s">
        <v>31</v>
      </c>
      <c r="C117" s="1104" t="s">
        <v>1443</v>
      </c>
      <c r="D117" s="1105"/>
      <c r="E117" s="1106">
        <v>2010</v>
      </c>
      <c r="F117" s="1097" t="s">
        <v>1432</v>
      </c>
      <c r="G117" s="1107"/>
      <c r="H117" s="408"/>
      <c r="I117" s="1094">
        <v>29.76</v>
      </c>
      <c r="J117" s="1108" t="s">
        <v>31</v>
      </c>
      <c r="K117" s="787"/>
    </row>
    <row r="118" spans="1:138" x14ac:dyDescent="0.3">
      <c r="A118" s="1075">
        <v>11</v>
      </c>
      <c r="B118" s="1108" t="s">
        <v>27</v>
      </c>
      <c r="C118" s="1104" t="s">
        <v>1441</v>
      </c>
      <c r="D118" s="1105"/>
      <c r="E118" s="1106">
        <v>2010</v>
      </c>
      <c r="F118" s="1097" t="s">
        <v>1432</v>
      </c>
      <c r="G118" s="1107"/>
      <c r="H118" s="408"/>
      <c r="I118" s="1094">
        <v>33.26</v>
      </c>
      <c r="J118" s="1108" t="s">
        <v>27</v>
      </c>
      <c r="K118" s="787"/>
    </row>
    <row r="119" spans="1:138" x14ac:dyDescent="0.3">
      <c r="A119" s="1075"/>
      <c r="B119" s="1103"/>
      <c r="C119" s="1104"/>
      <c r="D119" s="1105"/>
      <c r="E119" s="1106"/>
      <c r="F119" s="1097"/>
      <c r="G119" s="1107"/>
      <c r="H119" s="408"/>
      <c r="I119" s="1107"/>
      <c r="J119" s="641"/>
      <c r="K119" s="787"/>
    </row>
    <row r="120" spans="1:138" x14ac:dyDescent="0.3">
      <c r="A120" s="408"/>
      <c r="B120" s="408"/>
      <c r="C120" s="46" t="s">
        <v>1452</v>
      </c>
      <c r="D120" s="408"/>
      <c r="E120" s="408"/>
      <c r="F120" s="408"/>
      <c r="G120" s="408"/>
      <c r="H120" s="408"/>
      <c r="I120" s="408"/>
      <c r="J120" s="120"/>
      <c r="K120" s="787"/>
    </row>
    <row r="121" spans="1:138" x14ac:dyDescent="0.3">
      <c r="A121" s="1075">
        <v>1</v>
      </c>
      <c r="B121" s="1108" t="s">
        <v>7</v>
      </c>
      <c r="C121" s="1104" t="s">
        <v>1467</v>
      </c>
      <c r="D121" s="1105"/>
      <c r="E121" s="1106">
        <v>2011</v>
      </c>
      <c r="F121" s="1097" t="s">
        <v>1402</v>
      </c>
      <c r="G121" s="1107"/>
      <c r="H121" s="408"/>
      <c r="I121" s="1094">
        <v>24.66</v>
      </c>
      <c r="J121" s="72" t="str">
        <f>IF(ISBLANK(I121)," ",IF(ISTEXT(I121)," ",IF(I121&lt;=Нормативы!$H$27,"КМС",IF(I121&lt;=Нормативы!$H$28,"КМС",IF(I121&lt;=Нормативы!$L$29,"КМС",IF(I121&lt;=Нормативы!$L$30,"I",IF(I121&lt;=Нормативы!$L$31,"II",IF(I121&lt;=Нормативы!$L$32,"III",IF(I121&lt;=Нормативы!$L$33,"I юн",IF(I121&lt;=Нормативы!$L$34,"II юн",IF(I121&lt;=Нормативы!$L$35,"III юн","б/р")))))))))))</f>
        <v>I</v>
      </c>
      <c r="K121" s="787"/>
    </row>
    <row r="122" spans="1:138" ht="14.25" customHeight="1" x14ac:dyDescent="0.3">
      <c r="A122" s="1075">
        <v>2</v>
      </c>
      <c r="B122" s="1107" t="s">
        <v>30</v>
      </c>
      <c r="C122" s="1104" t="s">
        <v>1466</v>
      </c>
      <c r="D122" s="1105"/>
      <c r="E122" s="1106">
        <v>2011</v>
      </c>
      <c r="F122" s="1097" t="s">
        <v>573</v>
      </c>
      <c r="G122" s="1107"/>
      <c r="H122" s="408"/>
      <c r="I122" s="1094">
        <v>24.89</v>
      </c>
      <c r="J122" s="72" t="str">
        <f>IF(ISBLANK(I122)," ",IF(ISTEXT(I122)," ",IF(I122&lt;=Нормативы!$H$27,"КМС",IF(I122&lt;=Нормативы!$H$28,"КМС",IF(I122&lt;=Нормативы!$L$29,"КМС",IF(I122&lt;=Нормативы!$L$30,"I",IF(I122&lt;=Нормативы!$L$31,"II",IF(I122&lt;=Нормативы!$L$32,"III",IF(I122&lt;=Нормативы!$L$33,"I юн",IF(I122&lt;=Нормативы!$L$34,"II юн",IF(I122&lt;=Нормативы!$L$35,"III юн","б/р")))))))))))</f>
        <v>I</v>
      </c>
      <c r="K122" s="787"/>
    </row>
    <row r="123" spans="1:138" s="640" customFormat="1" ht="13.8" x14ac:dyDescent="0.3">
      <c r="A123" s="1075">
        <v>3</v>
      </c>
      <c r="B123" s="1108" t="s">
        <v>30</v>
      </c>
      <c r="C123" s="1104" t="s">
        <v>1465</v>
      </c>
      <c r="D123" s="1105"/>
      <c r="E123" s="1106">
        <v>2011</v>
      </c>
      <c r="F123" s="1097" t="s">
        <v>1404</v>
      </c>
      <c r="G123" s="1107"/>
      <c r="H123" s="408"/>
      <c r="I123" s="1094">
        <v>26.97</v>
      </c>
      <c r="J123" s="72" t="str">
        <f>IF(ISBLANK(I123)," ",IF(ISTEXT(I123)," ",IF(I123&lt;=Нормативы!$H$27,"КМС",IF(I123&lt;=Нормативы!$H$28,"КМС",IF(I123&lt;=Нормативы!$L$29,"КМС",IF(I123&lt;=Нормативы!$L$30,"I",IF(I123&lt;=Нормативы!$L$31,"II",IF(I123&lt;=Нормативы!$L$32,"III",IF(I123&lt;=Нормативы!$L$33,"I юн",IF(I123&lt;=Нормативы!$L$34,"II юн",IF(I123&lt;=Нормативы!$L$35,"III юн","б/р")))))))))))</f>
        <v>II</v>
      </c>
      <c r="K123" s="787"/>
    </row>
    <row r="124" spans="1:138" ht="14.25" customHeight="1" x14ac:dyDescent="0.3">
      <c r="A124" s="1075">
        <v>4</v>
      </c>
      <c r="B124" s="1108" t="s">
        <v>31</v>
      </c>
      <c r="C124" s="1104" t="s">
        <v>1458</v>
      </c>
      <c r="D124" s="1105"/>
      <c r="E124" s="1106">
        <v>2011</v>
      </c>
      <c r="F124" s="1097" t="s">
        <v>1402</v>
      </c>
      <c r="G124" s="1107"/>
      <c r="I124" s="1094">
        <v>27.94</v>
      </c>
      <c r="J124" s="72" t="str">
        <f>IF(ISBLANK(I124)," ",IF(ISTEXT(I124)," ",IF(I124&lt;=Нормативы!$H$27,"КМС",IF(I124&lt;=Нормативы!$H$28,"КМС",IF(I124&lt;=Нормативы!$L$29,"КМС",IF(I124&lt;=Нормативы!$L$30,"I",IF(I124&lt;=Нормативы!$L$31,"II",IF(I124&lt;=Нормативы!$L$32,"III",IF(I124&lt;=Нормативы!$L$33,"I юн",IF(I124&lt;=Нормативы!$L$34,"II юн",IF(I124&lt;=Нормативы!$L$35,"III юн","б/р")))))))))))</f>
        <v>III</v>
      </c>
      <c r="K124" s="787"/>
      <c r="L124" s="644"/>
      <c r="M124" s="24"/>
      <c r="N124" s="645"/>
      <c r="O124" s="644"/>
    </row>
    <row r="125" spans="1:138" ht="12.75" customHeight="1" x14ac:dyDescent="0.3">
      <c r="A125" s="1075">
        <v>5</v>
      </c>
      <c r="B125" s="1108" t="s">
        <v>31</v>
      </c>
      <c r="C125" s="1104" t="s">
        <v>1464</v>
      </c>
      <c r="D125" s="1105"/>
      <c r="E125" s="1106">
        <v>2011</v>
      </c>
      <c r="F125" s="1097" t="s">
        <v>1404</v>
      </c>
      <c r="G125" s="1107"/>
      <c r="H125" s="408"/>
      <c r="I125" s="1094">
        <v>28.46</v>
      </c>
      <c r="J125" s="72" t="str">
        <f>IF(ISBLANK(I125)," ",IF(ISTEXT(I125)," ",IF(I125&lt;=Нормативы!$H$27,"КМС",IF(I125&lt;=Нормативы!$H$28,"КМС",IF(I125&lt;=Нормативы!$L$29,"КМС",IF(I125&lt;=Нормативы!$L$30,"I",IF(I125&lt;=Нормативы!$L$31,"II",IF(I125&lt;=Нормативы!$L$32,"III",IF(I125&lt;=Нормативы!$L$33,"I юн",IF(I125&lt;=Нормативы!$L$34,"II юн",IF(I125&lt;=Нормативы!$L$35,"III юн","б/р")))))))))))</f>
        <v>III</v>
      </c>
      <c r="K125" s="787"/>
      <c r="L125" s="644"/>
      <c r="M125" s="24"/>
      <c r="N125" s="645"/>
      <c r="O125" s="644"/>
      <c r="P125" s="645"/>
      <c r="Q125" s="644"/>
      <c r="R125" s="643"/>
      <c r="S125" s="643"/>
      <c r="T125" s="643"/>
      <c r="V125" s="642"/>
      <c r="W125" s="239"/>
    </row>
    <row r="126" spans="1:138" s="24" customFormat="1" ht="12.75" customHeight="1" x14ac:dyDescent="0.3">
      <c r="A126" s="1075">
        <v>6</v>
      </c>
      <c r="B126" s="1108" t="s">
        <v>32</v>
      </c>
      <c r="C126" s="1104" t="s">
        <v>1463</v>
      </c>
      <c r="D126" s="1105"/>
      <c r="E126" s="1106">
        <v>2011</v>
      </c>
      <c r="F126" s="1097" t="s">
        <v>1431</v>
      </c>
      <c r="G126" s="1107"/>
      <c r="H126" s="408"/>
      <c r="I126" s="1094">
        <v>28.81</v>
      </c>
      <c r="J126" s="72" t="str">
        <f>IF(ISBLANK(I126)," ",IF(ISTEXT(I126)," ",IF(I126&lt;=Нормативы!$H$27,"КМС",IF(I126&lt;=Нормативы!$H$28,"КМС",IF(I126&lt;=Нормативы!$L$29,"КМС",IF(I126&lt;=Нормативы!$L$30,"I",IF(I126&lt;=Нормативы!$L$31,"II",IF(I126&lt;=Нормативы!$L$32,"III",IF(I126&lt;=Нормативы!$L$33,"I юн",IF(I126&lt;=Нормативы!$L$34,"II юн",IF(I126&lt;=Нормативы!$L$35,"III юн","б/р")))))))))))</f>
        <v>III</v>
      </c>
      <c r="K126" s="787"/>
      <c r="L126" s="644"/>
      <c r="M126"/>
      <c r="N126" s="645"/>
      <c r="O126" s="644"/>
      <c r="P126" s="645"/>
      <c r="Q126" s="644"/>
      <c r="R126" s="643"/>
      <c r="S126" s="643"/>
      <c r="T126" s="643"/>
      <c r="U126"/>
      <c r="V126" s="642"/>
      <c r="W126" s="239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</row>
    <row r="127" spans="1:138" s="24" customFormat="1" ht="12.75" customHeight="1" x14ac:dyDescent="0.3">
      <c r="A127" s="1075">
        <v>7</v>
      </c>
      <c r="B127" s="1108" t="s">
        <v>31</v>
      </c>
      <c r="C127" s="1104" t="s">
        <v>1460</v>
      </c>
      <c r="D127" s="1105"/>
      <c r="E127" s="1106">
        <v>2011</v>
      </c>
      <c r="F127" s="1097" t="s">
        <v>573</v>
      </c>
      <c r="G127" s="1107"/>
      <c r="H127" s="408"/>
      <c r="I127" s="1094">
        <v>29</v>
      </c>
      <c r="J127" s="72" t="str">
        <f>IF(ISBLANK(I127)," ",IF(ISTEXT(I127)," ",IF(I127&lt;=Нормативы!$H$27,"КМС",IF(I127&lt;=Нормативы!$H$28,"КМС",IF(I127&lt;=Нормативы!$L$29,"КМС",IF(I127&lt;=Нормативы!$L$30,"I",IF(I127&lt;=Нормативы!$L$31,"II",IF(I127&lt;=Нормативы!$L$32,"III",IF(I127&lt;=Нормативы!$L$33,"I юн",IF(I127&lt;=Нормативы!$L$34,"II юн",IF(I127&lt;=Нормативы!$L$35,"III юн","б/р")))))))))))</f>
        <v>III</v>
      </c>
      <c r="K127" s="787"/>
      <c r="L127"/>
      <c r="M127"/>
      <c r="N127"/>
      <c r="O127"/>
      <c r="P127" s="645"/>
      <c r="Q127" s="644"/>
      <c r="R127" s="643"/>
      <c r="S127" s="643"/>
      <c r="T127" s="643"/>
      <c r="V127" s="642"/>
      <c r="W127" s="239"/>
    </row>
    <row r="128" spans="1:138" ht="12.75" customHeight="1" x14ac:dyDescent="0.3">
      <c r="A128" s="1075">
        <v>8</v>
      </c>
      <c r="B128" s="1108" t="s">
        <v>27</v>
      </c>
      <c r="C128" s="1104" t="s">
        <v>1461</v>
      </c>
      <c r="D128" s="1105"/>
      <c r="E128" s="1106">
        <v>2011</v>
      </c>
      <c r="F128" s="1097" t="s">
        <v>1430</v>
      </c>
      <c r="G128" s="1107"/>
      <c r="I128" s="1112">
        <v>29.07</v>
      </c>
      <c r="J128" s="72" t="str">
        <f>IF(ISBLANK(I128)," ",IF(ISTEXT(I128)," ",IF(I128&lt;=Нормативы!$H$27,"КМС",IF(I128&lt;=Нормативы!$H$28,"КМС",IF(I128&lt;=Нормативы!$L$29,"КМС",IF(I128&lt;=Нормативы!$L$30,"I",IF(I128&lt;=Нормативы!$L$31,"II",IF(I128&lt;=Нормативы!$L$32,"III",IF(I128&lt;=Нормативы!$L$33,"I юн",IF(I128&lt;=Нормативы!$L$34,"II юн",IF(I128&lt;=Нормативы!$L$35,"III юн","б/р")))))))))))</f>
        <v>III</v>
      </c>
      <c r="K128" s="787"/>
      <c r="L128" s="644"/>
      <c r="N128" s="645"/>
      <c r="O128" s="644"/>
      <c r="P128" s="645"/>
      <c r="Q128" s="644"/>
      <c r="R128" s="643"/>
      <c r="S128" s="643"/>
      <c r="T128" s="643"/>
      <c r="V128" s="642"/>
      <c r="W128" s="239"/>
    </row>
    <row r="129" spans="1:138" ht="14.25" customHeight="1" x14ac:dyDescent="0.3">
      <c r="A129" s="1075">
        <v>9</v>
      </c>
      <c r="B129" s="1108" t="s">
        <v>56</v>
      </c>
      <c r="C129" s="1104" t="s">
        <v>1459</v>
      </c>
      <c r="D129" s="1105"/>
      <c r="E129" s="1106">
        <v>2011</v>
      </c>
      <c r="F129" s="1097" t="s">
        <v>1432</v>
      </c>
      <c r="G129" s="1107"/>
      <c r="I129" s="1094">
        <v>30.35</v>
      </c>
      <c r="J129" s="72" t="str">
        <f>IF(ISBLANK(I129)," ",IF(ISTEXT(I129)," ",IF(I129&lt;=Нормативы!$H$27,"КМС",IF(I129&lt;=Нормативы!$H$28,"КМС",IF(I129&lt;=Нормативы!$L$29,"КМС",IF(I129&lt;=Нормативы!$L$30,"I",IF(I129&lt;=Нормативы!$L$31,"II",IF(I129&lt;=Нормативы!$L$32,"III",IF(I129&lt;=Нормативы!$L$33,"I юн",IF(I129&lt;=Нормативы!$L$34,"II юн",IF(I129&lt;=Нормативы!$L$35,"III юн","б/р")))))))))))</f>
        <v>I юн</v>
      </c>
      <c r="K129" s="644"/>
      <c r="L129" s="644"/>
      <c r="N129" s="645"/>
      <c r="O129" s="644"/>
    </row>
    <row r="130" spans="1:138" ht="12.75" customHeight="1" x14ac:dyDescent="0.3">
      <c r="A130" s="1075">
        <v>10</v>
      </c>
      <c r="B130" s="1108" t="s">
        <v>27</v>
      </c>
      <c r="C130" s="1104" t="s">
        <v>1455</v>
      </c>
      <c r="D130" s="1105"/>
      <c r="E130" s="1106">
        <v>2011</v>
      </c>
      <c r="F130" s="1097" t="s">
        <v>1432</v>
      </c>
      <c r="G130" s="1107"/>
      <c r="H130" s="408"/>
      <c r="I130" s="1094">
        <v>31.94</v>
      </c>
      <c r="J130" s="72" t="str">
        <f>IF(ISBLANK(I130)," ",IF(ISTEXT(I130)," ",IF(I130&lt;=Нормативы!$H$27,"КМС",IF(I130&lt;=Нормативы!$H$28,"КМС",IF(I130&lt;=Нормативы!$L$29,"КМС",IF(I130&lt;=Нормативы!$L$30,"I",IF(I130&lt;=Нормативы!$L$31,"II",IF(I130&lt;=Нормативы!$L$32,"III",IF(I130&lt;=Нормативы!$L$33,"I юн",IF(I130&lt;=Нормативы!$L$34,"II юн",IF(I130&lt;=Нормативы!$L$35,"III юн","б/р")))))))))))</f>
        <v>I юн</v>
      </c>
      <c r="K130" s="787"/>
      <c r="L130" s="644"/>
      <c r="N130" s="645"/>
      <c r="O130" s="644"/>
      <c r="P130" s="643"/>
      <c r="Q130" s="643"/>
      <c r="R130" s="643"/>
      <c r="T130" s="642"/>
      <c r="U130" s="239"/>
    </row>
    <row r="131" spans="1:138" ht="12.75" customHeight="1" x14ac:dyDescent="0.3">
      <c r="A131" s="1075">
        <v>11</v>
      </c>
      <c r="B131" s="1108" t="s">
        <v>27</v>
      </c>
      <c r="C131" s="1104" t="s">
        <v>1454</v>
      </c>
      <c r="D131" s="1105"/>
      <c r="E131" s="1106">
        <v>2011</v>
      </c>
      <c r="F131" s="1097" t="s">
        <v>1430</v>
      </c>
      <c r="G131" s="1107"/>
      <c r="H131" s="408"/>
      <c r="I131" s="1112">
        <v>32.57</v>
      </c>
      <c r="J131" s="72" t="str">
        <f>IF(ISBLANK(I131)," ",IF(ISTEXT(I131)," ",IF(I131&lt;=Нормативы!$H$27,"КМС",IF(I131&lt;=Нормативы!$H$28,"КМС",IF(I131&lt;=Нормативы!$L$29,"КМС",IF(I131&lt;=Нормативы!$L$30,"I",IF(I131&lt;=Нормативы!$L$31,"II",IF(I131&lt;=Нормативы!$L$32,"III",IF(I131&lt;=Нормативы!$L$33,"I юн",IF(I131&lt;=Нормативы!$L$34,"II юн",IF(I131&lt;=Нормативы!$L$35,"III юн","б/р")))))))))))</f>
        <v>I юн</v>
      </c>
      <c r="K131" s="787"/>
      <c r="L131" s="644"/>
      <c r="M131" s="644"/>
      <c r="N131" s="645"/>
      <c r="O131" s="644"/>
      <c r="P131" s="643"/>
      <c r="Q131" s="643"/>
      <c r="R131" s="643"/>
      <c r="T131" s="642"/>
      <c r="U131" s="239"/>
    </row>
    <row r="132" spans="1:138" ht="12.75" customHeight="1" x14ac:dyDescent="0.3">
      <c r="A132" s="1075">
        <v>12</v>
      </c>
      <c r="B132" s="1108" t="s">
        <v>27</v>
      </c>
      <c r="C132" s="1104" t="s">
        <v>1462</v>
      </c>
      <c r="D132" s="1105"/>
      <c r="E132" s="1106">
        <v>2011</v>
      </c>
      <c r="F132" s="1097" t="s">
        <v>1431</v>
      </c>
      <c r="G132" s="1107"/>
      <c r="H132" s="408"/>
      <c r="I132" s="1094">
        <v>32.78</v>
      </c>
      <c r="J132" s="72" t="str">
        <f>IF(ISBLANK(I132)," ",IF(ISTEXT(I132)," ",IF(I132&lt;=Нормативы!$H$27,"КМС",IF(I132&lt;=Нормативы!$H$28,"КМС",IF(I132&lt;=Нормативы!$L$29,"КМС",IF(I132&lt;=Нормативы!$L$30,"I",IF(I132&lt;=Нормативы!$L$31,"II",IF(I132&lt;=Нормативы!$L$32,"III",IF(I132&lt;=Нормативы!$L$33,"I юн",IF(I132&lt;=Нормативы!$L$34,"II юн",IF(I132&lt;=Нормативы!$L$35,"III юн","б/р")))))))))))</f>
        <v>I юн</v>
      </c>
      <c r="K132" s="644"/>
      <c r="P132" s="643"/>
      <c r="Q132" s="643"/>
      <c r="R132" s="643"/>
      <c r="T132" s="642"/>
      <c r="U132" s="239"/>
    </row>
    <row r="133" spans="1:138" ht="12.75" customHeight="1" x14ac:dyDescent="0.3">
      <c r="A133" s="1075"/>
      <c r="B133" s="1108"/>
      <c r="C133" s="1104"/>
      <c r="D133" s="1105"/>
      <c r="E133" s="1106"/>
      <c r="F133" s="1097"/>
      <c r="G133" s="1107"/>
      <c r="H133" s="408"/>
      <c r="I133" s="1094"/>
      <c r="J133" s="644"/>
      <c r="K133" s="644"/>
      <c r="L133" s="644"/>
      <c r="M133" s="644"/>
      <c r="N133" s="645"/>
      <c r="O133" s="644"/>
      <c r="P133" s="645"/>
      <c r="Q133" s="644"/>
      <c r="R133" s="643"/>
      <c r="S133" s="643"/>
      <c r="T133" s="643"/>
      <c r="V133" s="642"/>
      <c r="W133" s="239"/>
    </row>
    <row r="134" spans="1:138" ht="12.75" customHeight="1" x14ac:dyDescent="0.3">
      <c r="A134" s="408"/>
      <c r="B134" s="408"/>
      <c r="C134" s="46" t="s">
        <v>1468</v>
      </c>
      <c r="D134" s="408"/>
      <c r="E134" s="408"/>
      <c r="F134" s="408"/>
      <c r="G134" s="408"/>
      <c r="H134" s="408"/>
      <c r="I134" s="408"/>
      <c r="J134" s="644"/>
      <c r="K134" s="644"/>
      <c r="L134" s="644"/>
      <c r="M134" s="644"/>
      <c r="N134" s="645"/>
      <c r="O134" s="644"/>
      <c r="P134" s="645"/>
      <c r="Q134" s="644"/>
      <c r="R134" s="643"/>
      <c r="S134" s="643"/>
      <c r="T134" s="643"/>
      <c r="V134" s="642"/>
      <c r="W134" s="239"/>
    </row>
    <row r="135" spans="1:138" ht="12.75" customHeight="1" x14ac:dyDescent="0.3">
      <c r="A135" s="1075">
        <v>1</v>
      </c>
      <c r="B135" s="1108" t="s">
        <v>30</v>
      </c>
      <c r="C135" s="1104" t="s">
        <v>1485</v>
      </c>
      <c r="D135" s="1105"/>
      <c r="E135" s="1106">
        <v>2012</v>
      </c>
      <c r="F135" s="1097" t="s">
        <v>1430</v>
      </c>
      <c r="G135" s="408"/>
      <c r="H135" s="408"/>
      <c r="I135" s="1112">
        <v>25.22</v>
      </c>
      <c r="J135" s="72" t="str">
        <f>IF(ISBLANK(I135)," ",IF(ISTEXT(I135)," ",IF(I135&lt;=Нормативы!$H$27,"КМС",IF(I135&lt;=Нормативы!$H$28,"КМС",IF(I135&lt;=Нормативы!$L$29,"КМС",IF(I135&lt;=Нормативы!$L$30,"I",IF(I135&lt;=Нормативы!$L$31,"II",IF(I135&lt;=Нормативы!$L$32,"III",IF(I135&lt;=Нормативы!$L$33,"I юн",IF(I135&lt;=Нормативы!$L$34,"II юн",IF(I135&lt;=Нормативы!$L$35,"III юн","б/р")))))))))))</f>
        <v>I</v>
      </c>
      <c r="P135" s="645"/>
      <c r="Q135" s="644"/>
      <c r="R135" s="643"/>
      <c r="S135" s="643"/>
      <c r="T135" s="643"/>
      <c r="U135" s="24"/>
      <c r="V135" s="642"/>
      <c r="W135" s="239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  <c r="BF135" s="24"/>
      <c r="BG135" s="24"/>
      <c r="BH135" s="24"/>
      <c r="BI135" s="24"/>
      <c r="BJ135" s="24"/>
      <c r="BK135" s="24"/>
      <c r="BL135" s="24"/>
      <c r="BM135" s="24"/>
      <c r="BN135" s="24"/>
      <c r="BO135" s="24"/>
      <c r="BP135" s="24"/>
      <c r="BQ135" s="24"/>
      <c r="BR135" s="24"/>
      <c r="BS135" s="24"/>
      <c r="BT135" s="24"/>
      <c r="BU135" s="24"/>
      <c r="BV135" s="24"/>
      <c r="BW135" s="24"/>
      <c r="BX135" s="24"/>
      <c r="BY135" s="24"/>
      <c r="BZ135" s="24"/>
      <c r="CA135" s="24"/>
      <c r="CB135" s="24"/>
      <c r="CC135" s="24"/>
      <c r="CD135" s="24"/>
      <c r="CE135" s="24"/>
      <c r="CF135" s="24"/>
      <c r="CG135" s="24"/>
      <c r="CH135" s="24"/>
      <c r="CI135" s="24"/>
      <c r="CJ135" s="24"/>
      <c r="CK135" s="24"/>
      <c r="CL135" s="24"/>
      <c r="CM135" s="24"/>
      <c r="CN135" s="24"/>
      <c r="CO135" s="24"/>
      <c r="CP135" s="24"/>
      <c r="CQ135" s="24"/>
      <c r="CR135" s="24"/>
      <c r="CS135" s="24"/>
      <c r="CT135" s="24"/>
      <c r="CU135" s="24"/>
      <c r="CV135" s="24"/>
      <c r="CW135" s="24"/>
      <c r="CX135" s="24"/>
      <c r="CY135" s="24"/>
      <c r="CZ135" s="24"/>
      <c r="DA135" s="24"/>
      <c r="DB135" s="24"/>
      <c r="DC135" s="24"/>
      <c r="DD135" s="24"/>
      <c r="DE135" s="24"/>
      <c r="DF135" s="24"/>
      <c r="DG135" s="24"/>
      <c r="DH135" s="24"/>
      <c r="DI135" s="24"/>
      <c r="DJ135" s="24"/>
      <c r="DK135" s="24"/>
      <c r="DL135" s="24"/>
      <c r="DM135" s="24"/>
      <c r="DN135" s="24"/>
      <c r="DO135" s="24"/>
      <c r="DP135" s="24"/>
      <c r="DQ135" s="24"/>
      <c r="DR135" s="24"/>
      <c r="DS135" s="24"/>
      <c r="DT135" s="24"/>
      <c r="DU135" s="24"/>
      <c r="DV135" s="24"/>
      <c r="DW135" s="24"/>
      <c r="DX135" s="24"/>
      <c r="DY135" s="24"/>
      <c r="DZ135" s="24"/>
      <c r="EA135" s="24"/>
      <c r="EB135" s="24"/>
      <c r="EC135" s="24"/>
      <c r="ED135" s="24"/>
      <c r="EE135" s="24"/>
      <c r="EF135" s="24"/>
      <c r="EG135" s="24"/>
      <c r="EH135" s="24"/>
    </row>
    <row r="136" spans="1:138" ht="12.75" customHeight="1" x14ac:dyDescent="0.3">
      <c r="A136" s="1075">
        <v>2</v>
      </c>
      <c r="B136" s="1108" t="s">
        <v>31</v>
      </c>
      <c r="C136" s="1104" t="s">
        <v>1484</v>
      </c>
      <c r="D136" s="1105"/>
      <c r="E136" s="1106">
        <v>2012</v>
      </c>
      <c r="F136" s="1097" t="s">
        <v>1430</v>
      </c>
      <c r="G136" s="408"/>
      <c r="H136" s="408"/>
      <c r="I136" s="1112">
        <v>26.5</v>
      </c>
      <c r="J136" s="72" t="str">
        <f>IF(ISBLANK(I136)," ",IF(ISTEXT(I136)," ",IF(I136&lt;=Нормативы!$H$27,"КМС",IF(I136&lt;=Нормативы!$H$28,"КМС",IF(I136&lt;=Нормативы!$L$29,"КМС",IF(I136&lt;=Нормативы!$L$30,"I",IF(I136&lt;=Нормативы!$L$31,"II",IF(I136&lt;=Нормативы!$L$32,"III",IF(I136&lt;=Нормативы!$L$33,"I юн",IF(I136&lt;=Нормативы!$L$34,"II юн",IF(I136&lt;=Нормативы!$L$35,"III юн","б/р")))))))))))</f>
        <v>II</v>
      </c>
      <c r="L136" s="644"/>
      <c r="O136" s="644"/>
      <c r="P136" s="645"/>
      <c r="Q136" s="644"/>
      <c r="R136" s="643"/>
      <c r="S136" s="643"/>
      <c r="T136" s="643"/>
      <c r="V136" s="642"/>
      <c r="W136" s="239"/>
    </row>
    <row r="137" spans="1:138" ht="14.25" customHeight="1" x14ac:dyDescent="0.3">
      <c r="A137" s="1075">
        <v>3</v>
      </c>
      <c r="B137" s="1108" t="s">
        <v>32</v>
      </c>
      <c r="C137" s="1104" t="s">
        <v>1483</v>
      </c>
      <c r="D137" s="1105"/>
      <c r="E137" s="1106">
        <v>2012</v>
      </c>
      <c r="F137" s="1097" t="s">
        <v>1430</v>
      </c>
      <c r="G137" s="408"/>
      <c r="H137" s="408"/>
      <c r="I137" s="1112">
        <v>27.21</v>
      </c>
      <c r="J137" s="72" t="str">
        <f>IF(ISBLANK(I137)," ",IF(ISTEXT(I137)," ",IF(I137&lt;=Нормативы!$H$27,"КМС",IF(I137&lt;=Нормативы!$H$28,"КМС",IF(I137&lt;=Нормативы!$L$29,"КМС",IF(I137&lt;=Нормативы!$L$30,"I",IF(I137&lt;=Нормативы!$L$31,"II",IF(I137&lt;=Нормативы!$L$32,"III",IF(I137&lt;=Нормативы!$L$33,"I юн",IF(I137&lt;=Нормативы!$L$34,"II юн",IF(I137&lt;=Нормативы!$L$35,"III юн","б/р")))))))))))</f>
        <v>II</v>
      </c>
      <c r="L137" s="644"/>
      <c r="O137" s="644"/>
    </row>
    <row r="138" spans="1:138" ht="12.75" customHeight="1" x14ac:dyDescent="0.3">
      <c r="A138" s="1075">
        <v>4</v>
      </c>
      <c r="B138" s="1108" t="s">
        <v>56</v>
      </c>
      <c r="C138" s="1104" t="s">
        <v>1481</v>
      </c>
      <c r="D138" s="1105"/>
      <c r="E138" s="1106">
        <v>2012</v>
      </c>
      <c r="F138" s="1097" t="s">
        <v>1432</v>
      </c>
      <c r="G138" s="408"/>
      <c r="H138" s="408"/>
      <c r="I138" s="1094">
        <v>28.14</v>
      </c>
      <c r="J138" s="72" t="str">
        <f>IF(ISBLANK(I138)," ",IF(ISTEXT(I138)," ",IF(I138&lt;=Нормативы!$H$27,"КМС",IF(I138&lt;=Нормативы!$H$28,"КМС",IF(I138&lt;=Нормативы!$L$29,"КМС",IF(I138&lt;=Нормативы!$L$30,"I",IF(I138&lt;=Нормативы!$L$31,"II",IF(I138&lt;=Нормативы!$L$32,"III",IF(I138&lt;=Нормативы!$L$33,"I юн",IF(I138&lt;=Нормативы!$L$34,"II юн",IF(I138&lt;=Нормативы!$L$35,"III юн","б/р")))))))))))</f>
        <v>III</v>
      </c>
      <c r="L138" s="644"/>
      <c r="O138" s="644"/>
      <c r="P138" s="643"/>
      <c r="Q138" s="643"/>
      <c r="R138" s="643"/>
      <c r="S138" s="26"/>
      <c r="T138" s="642"/>
      <c r="U138" s="239"/>
    </row>
    <row r="139" spans="1:138" ht="12.75" customHeight="1" x14ac:dyDescent="0.3">
      <c r="A139" s="1075">
        <v>5</v>
      </c>
      <c r="B139" s="1108" t="s">
        <v>31</v>
      </c>
      <c r="C139" s="1104" t="s">
        <v>1480</v>
      </c>
      <c r="D139" s="1105"/>
      <c r="E139" s="1106">
        <v>2012</v>
      </c>
      <c r="F139" s="1097" t="s">
        <v>1402</v>
      </c>
      <c r="G139" s="408"/>
      <c r="H139" s="408"/>
      <c r="I139" s="1094">
        <v>29.1</v>
      </c>
      <c r="J139" s="72" t="str">
        <f>IF(ISBLANK(I139)," ",IF(ISTEXT(I139)," ",IF(I139&lt;=Нормативы!$H$27,"КМС",IF(I139&lt;=Нормативы!$H$28,"КМС",IF(I139&lt;=Нормативы!$L$29,"КМС",IF(I139&lt;=Нормативы!$L$30,"I",IF(I139&lt;=Нормативы!$L$31,"II",IF(I139&lt;=Нормативы!$L$32,"III",IF(I139&lt;=Нормативы!$L$33,"I юн",IF(I139&lt;=Нормативы!$L$34,"II юн",IF(I139&lt;=Нормативы!$L$35,"III юн","б/р")))))))))))</f>
        <v>III</v>
      </c>
      <c r="L139" s="644"/>
      <c r="O139" s="644"/>
      <c r="P139" s="643"/>
      <c r="Q139" s="643"/>
      <c r="R139" s="643"/>
      <c r="S139" s="643"/>
      <c r="T139" s="642"/>
      <c r="U139" s="239"/>
    </row>
    <row r="140" spans="1:138" ht="12.75" customHeight="1" x14ac:dyDescent="0.3">
      <c r="A140" s="1075">
        <v>6</v>
      </c>
      <c r="B140" s="1108" t="s">
        <v>27</v>
      </c>
      <c r="C140" s="1104" t="s">
        <v>1478</v>
      </c>
      <c r="D140" s="1105"/>
      <c r="E140" s="1106">
        <v>2012</v>
      </c>
      <c r="F140" s="1097" t="s">
        <v>1432</v>
      </c>
      <c r="G140" s="408"/>
      <c r="H140" s="408"/>
      <c r="I140" s="1094">
        <v>30.14</v>
      </c>
      <c r="J140" s="72" t="str">
        <f>IF(ISBLANK(I140)," ",IF(ISTEXT(I140)," ",IF(I140&lt;=Нормативы!$H$27,"КМС",IF(I140&lt;=Нормативы!$H$28,"КМС",IF(I140&lt;=Нормативы!$L$29,"КМС",IF(I140&lt;=Нормативы!$L$30,"I",IF(I140&lt;=Нормативы!$L$31,"II",IF(I140&lt;=Нормативы!$L$32,"III",IF(I140&lt;=Нормативы!$L$33,"I юн",IF(I140&lt;=Нормативы!$L$34,"II юн",IF(I140&lt;=Нормативы!$L$35,"III юн","б/р")))))))))))</f>
        <v>I юн</v>
      </c>
      <c r="L140" s="644"/>
      <c r="P140" s="643"/>
      <c r="Q140" s="643"/>
      <c r="R140" s="643"/>
      <c r="T140" s="642"/>
      <c r="U140" s="239"/>
    </row>
    <row r="141" spans="1:138" ht="12.75" customHeight="1" x14ac:dyDescent="0.3">
      <c r="A141" s="1075">
        <v>7</v>
      </c>
      <c r="B141" s="1108" t="s">
        <v>27</v>
      </c>
      <c r="C141" s="1104" t="s">
        <v>1477</v>
      </c>
      <c r="D141" s="1105"/>
      <c r="E141" s="1106">
        <v>2012</v>
      </c>
      <c r="F141" s="1097" t="s">
        <v>1430</v>
      </c>
      <c r="G141" s="408"/>
      <c r="H141" s="408"/>
      <c r="I141" s="1112">
        <v>30.48</v>
      </c>
      <c r="J141" s="72" t="str">
        <f>IF(ISBLANK(I141)," ",IF(ISTEXT(I141)," ",IF(I141&lt;=Нормативы!$H$27,"КМС",IF(I141&lt;=Нормативы!$H$28,"КМС",IF(I141&lt;=Нормативы!$L$29,"КМС",IF(I141&lt;=Нормативы!$L$30,"I",IF(I141&lt;=Нормативы!$L$31,"II",IF(I141&lt;=Нормативы!$L$32,"III",IF(I141&lt;=Нормативы!$L$33,"I юн",IF(I141&lt;=Нормативы!$L$34,"II юн",IF(I141&lt;=Нормативы!$L$35,"III юн","б/р")))))))))))</f>
        <v>I юн</v>
      </c>
      <c r="L141" s="644"/>
      <c r="M141" s="24"/>
      <c r="O141" s="644"/>
      <c r="P141" s="643"/>
      <c r="Q141" s="643"/>
      <c r="R141" s="643"/>
      <c r="S141" s="26"/>
      <c r="T141" s="642"/>
      <c r="U141" s="239"/>
    </row>
    <row r="142" spans="1:138" ht="14.25" customHeight="1" x14ac:dyDescent="0.3">
      <c r="A142" s="1075">
        <v>8</v>
      </c>
      <c r="B142" s="1108" t="s">
        <v>56</v>
      </c>
      <c r="C142" s="1104" t="s">
        <v>1479</v>
      </c>
      <c r="D142" s="1105"/>
      <c r="E142" s="1106">
        <v>2012</v>
      </c>
      <c r="F142" s="1097" t="s">
        <v>1433</v>
      </c>
      <c r="G142" s="408"/>
      <c r="H142" s="408"/>
      <c r="I142" s="1094">
        <v>30.48</v>
      </c>
      <c r="J142" s="72" t="str">
        <f>IF(ISBLANK(I142)," ",IF(ISTEXT(I142)," ",IF(I142&lt;=Нормативы!$H$27,"КМС",IF(I142&lt;=Нормативы!$H$28,"КМС",IF(I142&lt;=Нормативы!$L$29,"КМС",IF(I142&lt;=Нормативы!$L$30,"I",IF(I142&lt;=Нормативы!$L$31,"II",IF(I142&lt;=Нормативы!$L$32,"III",IF(I142&lt;=Нормативы!$L$33,"I юн",IF(I142&lt;=Нормативы!$L$34,"II юн",IF(I142&lt;=Нормативы!$L$35,"III юн","б/р")))))))))))</f>
        <v>I юн</v>
      </c>
      <c r="L142" s="644"/>
      <c r="O142" s="644"/>
    </row>
    <row r="143" spans="1:138" ht="12.75" customHeight="1" x14ac:dyDescent="0.3">
      <c r="A143" s="1075">
        <v>9</v>
      </c>
      <c r="B143" s="1108" t="s">
        <v>27</v>
      </c>
      <c r="C143" s="1104" t="s">
        <v>1473</v>
      </c>
      <c r="D143" s="1105"/>
      <c r="E143" s="1106">
        <v>2012</v>
      </c>
      <c r="F143" s="1097" t="s">
        <v>573</v>
      </c>
      <c r="G143" s="408"/>
      <c r="H143" s="408"/>
      <c r="I143" s="1094">
        <v>31.41</v>
      </c>
      <c r="J143" s="72" t="str">
        <f>IF(ISBLANK(I143)," ",IF(ISTEXT(I143)," ",IF(I143&lt;=Нормативы!$H$27,"КМС",IF(I143&lt;=Нормативы!$H$28,"КМС",IF(I143&lt;=Нормативы!$L$29,"КМС",IF(I143&lt;=Нормативы!$L$30,"I",IF(I143&lt;=Нормативы!$L$31,"II",IF(I143&lt;=Нормативы!$L$32,"III",IF(I143&lt;=Нормативы!$L$33,"I юн",IF(I143&lt;=Нормативы!$L$34,"II юн",IF(I143&lt;=Нормативы!$L$35,"III юн","б/р")))))))))))</f>
        <v>I юн</v>
      </c>
      <c r="N143" s="24"/>
      <c r="O143" s="644"/>
      <c r="P143" s="643"/>
      <c r="Q143" s="643"/>
      <c r="R143" s="643"/>
      <c r="T143" s="642"/>
      <c r="U143" s="239"/>
    </row>
    <row r="144" spans="1:138" ht="12.75" customHeight="1" x14ac:dyDescent="0.3">
      <c r="A144" s="1075">
        <v>10</v>
      </c>
      <c r="B144" s="1108" t="s">
        <v>56</v>
      </c>
      <c r="C144" s="1104" t="s">
        <v>1638</v>
      </c>
      <c r="D144" s="1105"/>
      <c r="E144" s="1106">
        <v>2012</v>
      </c>
      <c r="F144" s="1097" t="s">
        <v>1432</v>
      </c>
      <c r="G144" s="408"/>
      <c r="H144" s="408"/>
      <c r="I144" s="1094">
        <v>31.53</v>
      </c>
      <c r="J144" s="72" t="str">
        <f>IF(ISBLANK(I144)," ",IF(ISTEXT(I144)," ",IF(I144&lt;=Нормативы!$H$27,"КМС",IF(I144&lt;=Нормативы!$H$28,"КМС",IF(I144&lt;=Нормативы!$L$29,"КМС",IF(I144&lt;=Нормативы!$L$30,"I",IF(I144&lt;=Нормативы!$L$31,"II",IF(I144&lt;=Нормативы!$L$32,"III",IF(I144&lt;=Нормативы!$L$33,"I юн",IF(I144&lt;=Нормативы!$L$34,"II юн",IF(I144&lt;=Нормативы!$L$35,"III юн","б/р")))))))))))</f>
        <v>I юн</v>
      </c>
      <c r="N144" s="24"/>
      <c r="O144" s="644"/>
      <c r="P144" s="643"/>
      <c r="Q144" s="643"/>
      <c r="R144" s="643"/>
      <c r="T144" s="642"/>
      <c r="U144" s="239"/>
    </row>
    <row r="145" spans="1:138" ht="12.75" customHeight="1" x14ac:dyDescent="0.3">
      <c r="A145" s="1075">
        <v>11</v>
      </c>
      <c r="B145" s="1108" t="s">
        <v>32</v>
      </c>
      <c r="C145" s="1104" t="s">
        <v>1472</v>
      </c>
      <c r="D145" s="1105"/>
      <c r="E145" s="1106">
        <v>2012</v>
      </c>
      <c r="F145" s="1097" t="s">
        <v>573</v>
      </c>
      <c r="G145" s="408"/>
      <c r="H145" s="408"/>
      <c r="I145" s="1094">
        <v>33.4</v>
      </c>
      <c r="J145" s="72" t="str">
        <f>IF(ISBLANK(I145)," ",IF(ISTEXT(I145)," ",IF(I145&lt;=Нормативы!$H$27,"КМС",IF(I145&lt;=Нормативы!$H$28,"КМС",IF(I145&lt;=Нормативы!$L$29,"КМС",IF(I145&lt;=Нормативы!$L$30,"I",IF(I145&lt;=Нормативы!$L$31,"II",IF(I145&lt;=Нормативы!$L$32,"III",IF(I145&lt;=Нормативы!$L$33,"I юн",IF(I145&lt;=Нормативы!$L$34,"II юн",IF(I145&lt;=Нормативы!$L$35,"III юн","б/р")))))))))))</f>
        <v>II юн</v>
      </c>
      <c r="O145" s="644"/>
      <c r="P145" s="643"/>
      <c r="Q145" s="643"/>
      <c r="R145" s="643"/>
      <c r="T145" s="642"/>
      <c r="U145" s="239"/>
    </row>
    <row r="146" spans="1:138" s="24" customFormat="1" ht="12.75" customHeight="1" x14ac:dyDescent="0.3">
      <c r="A146" s="1075">
        <v>12</v>
      </c>
      <c r="B146" s="1108" t="s">
        <v>32</v>
      </c>
      <c r="C146" s="1104" t="s">
        <v>1469</v>
      </c>
      <c r="D146" s="1105"/>
      <c r="E146" s="1106">
        <v>2012</v>
      </c>
      <c r="F146" s="1097" t="s">
        <v>573</v>
      </c>
      <c r="G146" s="408"/>
      <c r="H146" s="408"/>
      <c r="I146" s="1094">
        <v>37.64</v>
      </c>
      <c r="J146" s="72" t="str">
        <f>IF(ISBLANK(I146)," ",IF(ISTEXT(I146)," ",IF(I146&lt;=Нормативы!$H$27,"КМС",IF(I146&lt;=Нормативы!$H$28,"КМС",IF(I146&lt;=Нормативы!$L$29,"КМС",IF(I146&lt;=Нормативы!$L$30,"I",IF(I146&lt;=Нормативы!$L$31,"II",IF(I146&lt;=Нормативы!$L$32,"III",IF(I146&lt;=Нормативы!$L$33,"I юн",IF(I146&lt;=Нормативы!$L$34,"II юн",IF(I146&lt;=Нормативы!$L$35,"III юн","б/р")))))))))))</f>
        <v>III юн</v>
      </c>
      <c r="K146"/>
      <c r="L146"/>
      <c r="M146"/>
      <c r="N146"/>
      <c r="O146"/>
      <c r="P146" s="643"/>
      <c r="Q146" s="643"/>
      <c r="R146" s="643"/>
      <c r="S146"/>
      <c r="T146" s="642"/>
      <c r="U146" s="239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</row>
    <row r="147" spans="1:138" ht="12.75" customHeight="1" x14ac:dyDescent="0.3">
      <c r="A147" s="1075">
        <v>13</v>
      </c>
      <c r="B147" s="1108" t="s">
        <v>32</v>
      </c>
      <c r="C147" s="1104" t="s">
        <v>1476</v>
      </c>
      <c r="D147" s="1105"/>
      <c r="E147" s="1106">
        <v>2012</v>
      </c>
      <c r="F147" s="1097" t="s">
        <v>1404</v>
      </c>
      <c r="G147" s="408"/>
      <c r="H147" s="408"/>
      <c r="I147" s="1094">
        <v>50.7</v>
      </c>
      <c r="J147" s="72" t="str">
        <f>IF(ISBLANK(I147)," ",IF(ISTEXT(I147)," ",IF(I147&lt;=Нормативы!$H$27,"КМС",IF(I147&lt;=Нормативы!$H$28,"КМС",IF(I147&lt;=Нормативы!$L$29,"КМС",IF(I147&lt;=Нормативы!$L$30,"I",IF(I147&lt;=Нормативы!$L$31,"II",IF(I147&lt;=Нормативы!$L$32,"III",IF(I147&lt;=Нормативы!$L$33,"I юн",IF(I147&lt;=Нормативы!$L$34,"II юн",IF(I147&lt;=Нормативы!$L$35,"III юн","б/р")))))))))))</f>
        <v>б/р</v>
      </c>
      <c r="P147" s="643"/>
      <c r="Q147" s="643"/>
      <c r="R147" s="643"/>
      <c r="T147" s="642"/>
      <c r="U147" s="239"/>
    </row>
    <row r="148" spans="1:138" x14ac:dyDescent="0.3">
      <c r="A148" s="1075"/>
      <c r="B148" s="1078"/>
      <c r="C148" s="1079"/>
      <c r="D148" s="1080"/>
      <c r="E148" s="1081"/>
      <c r="F148" s="1079"/>
      <c r="G148" s="1079"/>
      <c r="H148" s="408"/>
      <c r="I148" s="1082"/>
    </row>
    <row r="149" spans="1:138" x14ac:dyDescent="0.3">
      <c r="A149" s="408"/>
      <c r="B149" s="408"/>
      <c r="C149" s="46" t="s">
        <v>1486</v>
      </c>
      <c r="D149" s="408"/>
      <c r="E149" s="408"/>
      <c r="F149" s="408"/>
      <c r="G149" s="408"/>
      <c r="H149" s="408"/>
      <c r="I149" s="408"/>
    </row>
    <row r="150" spans="1:138" x14ac:dyDescent="0.3">
      <c r="A150" s="1075">
        <v>1</v>
      </c>
      <c r="B150" s="1107" t="s">
        <v>7</v>
      </c>
      <c r="C150" s="1104" t="s">
        <v>1513</v>
      </c>
      <c r="D150" s="1105"/>
      <c r="E150" s="1106">
        <v>2010</v>
      </c>
      <c r="F150" s="1097" t="s">
        <v>1402</v>
      </c>
      <c r="G150" s="1107"/>
      <c r="H150" s="408"/>
      <c r="I150" s="1094">
        <v>21.57</v>
      </c>
      <c r="J150" s="72" t="str">
        <f>IF(ISBLANK(I150)," ",IF(ISTEXT(I150)," ",IF(I150&lt;=Нормативы!$H$38,"КМС",IF(I150&lt;=Нормативы!$H$39,"КМС",IF(I150&lt;=Нормативы!$L$40,"КМС",IF(I150&lt;=Нормативы!$L$41,"I",IF(I150&lt;=Нормативы!$L$42,"II",IF(I150&lt;=Нормативы!$L$43,"III",IF(I150&lt;=Нормативы!$L$44,"I юн",IF(I150&lt;=Нормативы!$L$45,"II юн",IF(I150&lt;=Нормативы!$L$46,"III юн","б/р")))))))))))</f>
        <v>I</v>
      </c>
    </row>
    <row r="151" spans="1:138" x14ac:dyDescent="0.3">
      <c r="A151" s="1075">
        <v>2</v>
      </c>
      <c r="B151" s="1107" t="s">
        <v>30</v>
      </c>
      <c r="C151" s="1104" t="s">
        <v>1507</v>
      </c>
      <c r="D151" s="1105"/>
      <c r="E151" s="1106">
        <v>2010</v>
      </c>
      <c r="F151" s="1097" t="s">
        <v>1432</v>
      </c>
      <c r="G151" s="1107"/>
      <c r="I151" s="1094">
        <v>22.12</v>
      </c>
      <c r="J151" s="72" t="str">
        <f>IF(ISBLANK(I151)," ",IF(ISTEXT(I151)," ",IF(I151&lt;=Нормативы!$H$38,"КМС",IF(I151&lt;=Нормативы!$H$39,"КМС",IF(I151&lt;=Нормативы!$L$40,"КМС",IF(I151&lt;=Нормативы!$L$41,"I",IF(I151&lt;=Нормативы!$L$42,"II",IF(I151&lt;=Нормативы!$L$43,"III",IF(I151&lt;=Нормативы!$L$44,"I юн",IF(I151&lt;=Нормативы!$L$45,"II юн",IF(I151&lt;=Нормативы!$L$46,"III юн","б/р")))))))))))</f>
        <v>I</v>
      </c>
    </row>
    <row r="152" spans="1:138" x14ac:dyDescent="0.3">
      <c r="A152" s="1075">
        <v>3</v>
      </c>
      <c r="B152" s="1107" t="s">
        <v>30</v>
      </c>
      <c r="C152" s="1104" t="s">
        <v>1506</v>
      </c>
      <c r="D152" s="1105"/>
      <c r="E152" s="1106">
        <v>2010</v>
      </c>
      <c r="F152" s="1097" t="s">
        <v>1433</v>
      </c>
      <c r="G152" s="1107"/>
      <c r="I152" s="1094">
        <v>22.5</v>
      </c>
      <c r="J152" s="72" t="str">
        <f>IF(ISBLANK(I152)," ",IF(ISTEXT(I152)," ",IF(I152&lt;=Нормативы!$H$38,"КМС",IF(I152&lt;=Нормативы!$H$39,"КМС",IF(I152&lt;=Нормативы!$L$40,"КМС",IF(I152&lt;=Нормативы!$L$41,"I",IF(I152&lt;=Нормативы!$L$42,"II",IF(I152&lt;=Нормативы!$L$43,"III",IF(I152&lt;=Нормативы!$L$44,"I юн",IF(I152&lt;=Нормативы!$L$45,"II юн",IF(I152&lt;=Нормативы!$L$46,"III юн","б/р")))))))))))</f>
        <v>I</v>
      </c>
    </row>
    <row r="153" spans="1:138" x14ac:dyDescent="0.3">
      <c r="A153" s="1075">
        <v>4</v>
      </c>
      <c r="B153" s="1107" t="s">
        <v>30</v>
      </c>
      <c r="C153" s="1104" t="s">
        <v>1510</v>
      </c>
      <c r="D153" s="1105"/>
      <c r="E153" s="1106">
        <v>2010</v>
      </c>
      <c r="F153" s="1097" t="s">
        <v>1404</v>
      </c>
      <c r="G153" s="1107"/>
      <c r="H153" s="408"/>
      <c r="I153" s="1094">
        <v>22.55</v>
      </c>
      <c r="J153" s="72" t="str">
        <f>IF(ISBLANK(I153)," ",IF(ISTEXT(I153)," ",IF(I153&lt;=Нормативы!$H$38,"КМС",IF(I153&lt;=Нормативы!$H$39,"КМС",IF(I153&lt;=Нормативы!$L$40,"КМС",IF(I153&lt;=Нормативы!$L$41,"I",IF(I153&lt;=Нормативы!$L$42,"II",IF(I153&lt;=Нормативы!$L$43,"III",IF(I153&lt;=Нормативы!$L$44,"I юн",IF(I153&lt;=Нормативы!$L$45,"II юн",IF(I153&lt;=Нормативы!$L$46,"III юн","б/р")))))))))))</f>
        <v>I</v>
      </c>
    </row>
    <row r="154" spans="1:138" x14ac:dyDescent="0.3">
      <c r="A154" s="1075">
        <v>5</v>
      </c>
      <c r="B154" s="1107" t="s">
        <v>30</v>
      </c>
      <c r="C154" s="1104" t="s">
        <v>1508</v>
      </c>
      <c r="D154" s="1105"/>
      <c r="E154" s="1106">
        <v>2010</v>
      </c>
      <c r="F154" s="1097" t="s">
        <v>573</v>
      </c>
      <c r="G154" s="1107"/>
      <c r="H154" s="408"/>
      <c r="I154" s="1094">
        <v>23.1</v>
      </c>
      <c r="J154" s="72" t="str">
        <f>IF(ISBLANK(I154)," ",IF(ISTEXT(I154)," ",IF(I154&lt;=Нормативы!$H$38,"КМС",IF(I154&lt;=Нормативы!$H$39,"КМС",IF(I154&lt;=Нормативы!$L$40,"КМС",IF(I154&lt;=Нормативы!$L$41,"I",IF(I154&lt;=Нормативы!$L$42,"II",IF(I154&lt;=Нормативы!$L$43,"III",IF(I154&lt;=Нормативы!$L$44,"I юн",IF(I154&lt;=Нормативы!$L$45,"II юн",IF(I154&lt;=Нормативы!$L$46,"III юн","б/р")))))))))))</f>
        <v>II</v>
      </c>
    </row>
    <row r="155" spans="1:138" x14ac:dyDescent="0.3">
      <c r="A155" s="1075">
        <v>6</v>
      </c>
      <c r="B155" s="1107" t="s">
        <v>30</v>
      </c>
      <c r="C155" s="1104" t="s">
        <v>1509</v>
      </c>
      <c r="D155" s="1105"/>
      <c r="E155" s="1106">
        <v>2010</v>
      </c>
      <c r="F155" s="1097" t="s">
        <v>1404</v>
      </c>
      <c r="G155" s="1107"/>
      <c r="H155" s="408"/>
      <c r="I155" s="1094">
        <v>23.24</v>
      </c>
      <c r="J155" s="72" t="str">
        <f>IF(ISBLANK(I155)," ",IF(ISTEXT(I155)," ",IF(I155&lt;=Нормативы!$H$38,"КМС",IF(I155&lt;=Нормативы!$H$39,"КМС",IF(I155&lt;=Нормативы!$L$40,"КМС",IF(I155&lt;=Нормативы!$L$41,"I",IF(I155&lt;=Нормативы!$L$42,"II",IF(I155&lt;=Нормативы!$L$43,"III",IF(I155&lt;=Нормативы!$L$44,"I юн",IF(I155&lt;=Нормативы!$L$45,"II юн",IF(I155&lt;=Нормативы!$L$46,"III юн","б/р")))))))))))</f>
        <v>II</v>
      </c>
    </row>
    <row r="156" spans="1:138" x14ac:dyDescent="0.3">
      <c r="A156" s="1075">
        <v>7</v>
      </c>
      <c r="B156" s="1107" t="s">
        <v>30</v>
      </c>
      <c r="C156" s="1104" t="s">
        <v>1512</v>
      </c>
      <c r="D156" s="1105"/>
      <c r="E156" s="1106">
        <v>2010</v>
      </c>
      <c r="F156" s="1097" t="s">
        <v>1402</v>
      </c>
      <c r="G156" s="1107"/>
      <c r="H156" s="408"/>
      <c r="I156" s="1094">
        <v>23.26</v>
      </c>
      <c r="J156" s="72" t="str">
        <f>IF(ISBLANK(I156)," ",IF(ISTEXT(I156)," ",IF(I156&lt;=Нормативы!$H$38,"КМС",IF(I156&lt;=Нормативы!$H$39,"КМС",IF(I156&lt;=Нормативы!$L$40,"КМС",IF(I156&lt;=Нормативы!$L$41,"I",IF(I156&lt;=Нормативы!$L$42,"II",IF(I156&lt;=Нормативы!$L$43,"III",IF(I156&lt;=Нормативы!$L$44,"I юн",IF(I156&lt;=Нормативы!$L$45,"II юн",IF(I156&lt;=Нормативы!$L$46,"III юн","б/р")))))))))))</f>
        <v>II</v>
      </c>
    </row>
    <row r="157" spans="1:138" x14ac:dyDescent="0.3">
      <c r="A157" s="1075">
        <v>8</v>
      </c>
      <c r="B157" s="1107" t="s">
        <v>31</v>
      </c>
      <c r="C157" s="1104" t="s">
        <v>1501</v>
      </c>
      <c r="D157" s="1105"/>
      <c r="E157" s="1106">
        <v>2010</v>
      </c>
      <c r="F157" s="1097" t="s">
        <v>1404</v>
      </c>
      <c r="G157" s="1107"/>
      <c r="H157" s="408"/>
      <c r="I157" s="1094">
        <v>23.32</v>
      </c>
      <c r="J157" s="72" t="str">
        <f>IF(ISBLANK(I157)," ",IF(ISTEXT(I157)," ",IF(I157&lt;=Нормативы!$H$38,"КМС",IF(I157&lt;=Нормативы!$H$39,"КМС",IF(I157&lt;=Нормативы!$L$40,"КМС",IF(I157&lt;=Нормативы!$L$41,"I",IF(I157&lt;=Нормативы!$L$42,"II",IF(I157&lt;=Нормативы!$L$43,"III",IF(I157&lt;=Нормативы!$L$44,"I юн",IF(I157&lt;=Нормативы!$L$45,"II юн",IF(I157&lt;=Нормативы!$L$46,"III юн","б/р")))))))))))</f>
        <v>II</v>
      </c>
    </row>
    <row r="158" spans="1:138" x14ac:dyDescent="0.3">
      <c r="A158" s="1075">
        <v>9</v>
      </c>
      <c r="B158" s="1107" t="s">
        <v>30</v>
      </c>
      <c r="C158" s="1104" t="s">
        <v>1511</v>
      </c>
      <c r="D158" s="1105"/>
      <c r="E158" s="1106">
        <v>2010</v>
      </c>
      <c r="F158" s="1097" t="s">
        <v>1402</v>
      </c>
      <c r="G158" s="1107"/>
      <c r="H158" s="408"/>
      <c r="I158" s="1094">
        <v>24.32</v>
      </c>
      <c r="J158" s="72" t="str">
        <f>IF(ISBLANK(I158)," ",IF(ISTEXT(I158)," ",IF(I158&lt;=Нормативы!$H$38,"КМС",IF(I158&lt;=Нормативы!$H$39,"КМС",IF(I158&lt;=Нормативы!$L$40,"КМС",IF(I158&lt;=Нормативы!$L$41,"I",IF(I158&lt;=Нормативы!$L$42,"II",IF(I158&lt;=Нормативы!$L$43,"III",IF(I158&lt;=Нормативы!$L$44,"I юн",IF(I158&lt;=Нормативы!$L$45,"II юн",IF(I158&lt;=Нормативы!$L$46,"III юн","б/р")))))))))))</f>
        <v>II</v>
      </c>
    </row>
    <row r="159" spans="1:138" x14ac:dyDescent="0.3">
      <c r="A159" s="1075">
        <v>10</v>
      </c>
      <c r="B159" s="1107" t="s">
        <v>30</v>
      </c>
      <c r="C159" s="1104" t="s">
        <v>1503</v>
      </c>
      <c r="D159" s="1105"/>
      <c r="E159" s="1106">
        <v>2010</v>
      </c>
      <c r="F159" s="1097" t="s">
        <v>1434</v>
      </c>
      <c r="G159" s="1107"/>
      <c r="I159" s="1094">
        <v>24.37</v>
      </c>
      <c r="J159" s="72" t="str">
        <f>IF(ISBLANK(I159)," ",IF(ISTEXT(I159)," ",IF(I159&lt;=Нормативы!$H$38,"КМС",IF(I159&lt;=Нормативы!$H$39,"КМС",IF(I159&lt;=Нормативы!$L$40,"КМС",IF(I159&lt;=Нормативы!$L$41,"I",IF(I159&lt;=Нормативы!$L$42,"II",IF(I159&lt;=Нормативы!$L$43,"III",IF(I159&lt;=Нормативы!$L$44,"I юн",IF(I159&lt;=Нормативы!$L$45,"II юн",IF(I159&lt;=Нормативы!$L$46,"III юн","б/р")))))))))))</f>
        <v>II</v>
      </c>
    </row>
    <row r="160" spans="1:138" x14ac:dyDescent="0.3">
      <c r="A160" s="1075">
        <v>11</v>
      </c>
      <c r="B160" s="1107" t="s">
        <v>30</v>
      </c>
      <c r="C160" s="1104" t="s">
        <v>1502</v>
      </c>
      <c r="D160" s="1105"/>
      <c r="E160" s="1106">
        <v>2010</v>
      </c>
      <c r="F160" s="1097" t="s">
        <v>1404</v>
      </c>
      <c r="G160" s="1107"/>
      <c r="H160" s="408"/>
      <c r="I160" s="1094">
        <v>24.38</v>
      </c>
      <c r="J160" s="72" t="str">
        <f>IF(ISBLANK(I160)," ",IF(ISTEXT(I160)," ",IF(I160&lt;=Нормативы!$H$38,"КМС",IF(I160&lt;=Нормативы!$H$39,"КМС",IF(I160&lt;=Нормативы!$L$40,"КМС",IF(I160&lt;=Нормативы!$L$41,"I",IF(I160&lt;=Нормативы!$L$42,"II",IF(I160&lt;=Нормативы!$L$43,"III",IF(I160&lt;=Нормативы!$L$44,"I юн",IF(I160&lt;=Нормативы!$L$45,"II юн",IF(I160&lt;=Нормативы!$L$46,"III юн","б/р")))))))))))</f>
        <v>II</v>
      </c>
    </row>
    <row r="161" spans="1:10" x14ac:dyDescent="0.3">
      <c r="A161" s="1075">
        <v>12</v>
      </c>
      <c r="B161" s="1107" t="s">
        <v>31</v>
      </c>
      <c r="C161" s="1104" t="s">
        <v>1504</v>
      </c>
      <c r="D161" s="1105"/>
      <c r="E161" s="1106">
        <v>2010</v>
      </c>
      <c r="F161" s="1097" t="s">
        <v>1404</v>
      </c>
      <c r="G161" s="1107"/>
      <c r="I161" s="1094">
        <v>24.39</v>
      </c>
      <c r="J161" s="72" t="str">
        <f>IF(ISBLANK(I161)," ",IF(ISTEXT(I161)," ",IF(I161&lt;=Нормативы!$H$38,"КМС",IF(I161&lt;=Нормативы!$H$39,"КМС",IF(I161&lt;=Нормативы!$L$40,"КМС",IF(I161&lt;=Нормативы!$L$41,"I",IF(I161&lt;=Нормативы!$L$42,"II",IF(I161&lt;=Нормативы!$L$43,"III",IF(I161&lt;=Нормативы!$L$44,"I юн",IF(I161&lt;=Нормативы!$L$45,"II юн",IF(I161&lt;=Нормативы!$L$46,"III юн","б/р")))))))))))</f>
        <v>II</v>
      </c>
    </row>
    <row r="162" spans="1:10" x14ac:dyDescent="0.3">
      <c r="A162" s="1075">
        <v>13</v>
      </c>
      <c r="B162" s="1107" t="s">
        <v>31</v>
      </c>
      <c r="C162" s="1104" t="s">
        <v>1498</v>
      </c>
      <c r="D162" s="1105"/>
      <c r="E162" s="1106">
        <v>2010</v>
      </c>
      <c r="F162" s="1097" t="s">
        <v>573</v>
      </c>
      <c r="G162" s="1107"/>
      <c r="H162" s="408"/>
      <c r="I162" s="1094">
        <v>24.64</v>
      </c>
      <c r="J162" s="72" t="str">
        <f>IF(ISBLANK(I162)," ",IF(ISTEXT(I162)," ",IF(I162&lt;=Нормативы!$H$38,"КМС",IF(I162&lt;=Нормативы!$H$39,"КМС",IF(I162&lt;=Нормативы!$L$40,"КМС",IF(I162&lt;=Нормативы!$L$41,"I",IF(I162&lt;=Нормативы!$L$42,"II",IF(I162&lt;=Нормативы!$L$43,"III",IF(I162&lt;=Нормативы!$L$44,"I юн",IF(I162&lt;=Нормативы!$L$45,"II юн",IF(I162&lt;=Нормативы!$L$46,"III юн","б/р")))))))))))</f>
        <v>III</v>
      </c>
    </row>
    <row r="163" spans="1:10" x14ac:dyDescent="0.3">
      <c r="A163" s="1075">
        <v>14</v>
      </c>
      <c r="B163" s="1107" t="s">
        <v>31</v>
      </c>
      <c r="C163" s="1104" t="s">
        <v>1500</v>
      </c>
      <c r="D163" s="1105"/>
      <c r="E163" s="1106">
        <v>2010</v>
      </c>
      <c r="F163" s="1097" t="s">
        <v>1404</v>
      </c>
      <c r="G163" s="1107"/>
      <c r="H163" s="408"/>
      <c r="I163" s="1094">
        <v>24.88</v>
      </c>
      <c r="J163" s="72" t="str">
        <f>IF(ISBLANK(I163)," ",IF(ISTEXT(I163)," ",IF(I163&lt;=Нормативы!$H$38,"КМС",IF(I163&lt;=Нормативы!$H$39,"КМС",IF(I163&lt;=Нормативы!$L$40,"КМС",IF(I163&lt;=Нормативы!$L$41,"I",IF(I163&lt;=Нормативы!$L$42,"II",IF(I163&lt;=Нормативы!$L$43,"III",IF(I163&lt;=Нормативы!$L$44,"I юн",IF(I163&lt;=Нормативы!$L$45,"II юн",IF(I163&lt;=Нормативы!$L$46,"III юн","б/р")))))))))))</f>
        <v>III</v>
      </c>
    </row>
    <row r="164" spans="1:10" x14ac:dyDescent="0.3">
      <c r="A164" s="1075">
        <v>15</v>
      </c>
      <c r="B164" s="1107" t="s">
        <v>31</v>
      </c>
      <c r="C164" s="1104" t="s">
        <v>1499</v>
      </c>
      <c r="D164" s="1105"/>
      <c r="E164" s="1106">
        <v>2010</v>
      </c>
      <c r="F164" s="1097" t="s">
        <v>573</v>
      </c>
      <c r="G164" s="1107"/>
      <c r="H164" s="408"/>
      <c r="I164" s="1094">
        <v>25.02</v>
      </c>
      <c r="J164" s="72" t="str">
        <f>IF(ISBLANK(I164)," ",IF(ISTEXT(I164)," ",IF(I164&lt;=Нормативы!$H$38,"КМС",IF(I164&lt;=Нормативы!$H$39,"КМС",IF(I164&lt;=Нормативы!$L$40,"КМС",IF(I164&lt;=Нормативы!$L$41,"I",IF(I164&lt;=Нормативы!$L$42,"II",IF(I164&lt;=Нормативы!$L$43,"III",IF(I164&lt;=Нормативы!$L$44,"I юн",IF(I164&lt;=Нормативы!$L$45,"II юн",IF(I164&lt;=Нормативы!$L$46,"III юн","б/р")))))))))))</f>
        <v>III</v>
      </c>
    </row>
    <row r="165" spans="1:10" x14ac:dyDescent="0.3">
      <c r="A165" s="1075">
        <v>16</v>
      </c>
      <c r="B165" s="1107" t="s">
        <v>31</v>
      </c>
      <c r="C165" s="1104" t="s">
        <v>1496</v>
      </c>
      <c r="D165" s="1105"/>
      <c r="E165" s="1106">
        <v>2010</v>
      </c>
      <c r="F165" s="1097" t="s">
        <v>1434</v>
      </c>
      <c r="G165" s="1107"/>
      <c r="H165" s="408"/>
      <c r="I165" s="1094">
        <v>26.45</v>
      </c>
      <c r="J165" s="72" t="str">
        <f>IF(ISBLANK(I165)," ",IF(ISTEXT(I165)," ",IF(I165&lt;=Нормативы!$H$38,"КМС",IF(I165&lt;=Нормативы!$H$39,"КМС",IF(I165&lt;=Нормативы!$L$40,"КМС",IF(I165&lt;=Нормативы!$L$41,"I",IF(I165&lt;=Нормативы!$L$42,"II",IF(I165&lt;=Нормативы!$L$43,"III",IF(I165&lt;=Нормативы!$L$44,"I юн",IF(I165&lt;=Нормативы!$L$45,"II юн",IF(I165&lt;=Нормативы!$L$46,"III юн","б/р")))))))))))</f>
        <v>I юн</v>
      </c>
    </row>
    <row r="166" spans="1:10" x14ac:dyDescent="0.3">
      <c r="A166" s="1075">
        <v>17</v>
      </c>
      <c r="B166" s="1107" t="s">
        <v>56</v>
      </c>
      <c r="C166" s="1104" t="s">
        <v>1494</v>
      </c>
      <c r="D166" s="1105"/>
      <c r="E166" s="1106">
        <v>2010</v>
      </c>
      <c r="F166" s="1097" t="s">
        <v>1432</v>
      </c>
      <c r="G166" s="1107"/>
      <c r="H166" s="408"/>
      <c r="I166" s="1094">
        <v>26.73</v>
      </c>
      <c r="J166" s="72" t="str">
        <f>IF(ISBLANK(I166)," ",IF(ISTEXT(I166)," ",IF(I166&lt;=Нормативы!$H$38,"КМС",IF(I166&lt;=Нормативы!$H$39,"КМС",IF(I166&lt;=Нормативы!$L$40,"КМС",IF(I166&lt;=Нормативы!$L$41,"I",IF(I166&lt;=Нормативы!$L$42,"II",IF(I166&lt;=Нормативы!$L$43,"III",IF(I166&lt;=Нормативы!$L$44,"I юн",IF(I166&lt;=Нормативы!$L$45,"II юн",IF(I166&lt;=Нормативы!$L$46,"III юн","б/р")))))))))))</f>
        <v>I юн</v>
      </c>
    </row>
    <row r="167" spans="1:10" x14ac:dyDescent="0.3">
      <c r="A167" s="1075">
        <v>18</v>
      </c>
      <c r="B167" s="1107" t="s">
        <v>30</v>
      </c>
      <c r="C167" s="1104" t="s">
        <v>1493</v>
      </c>
      <c r="D167" s="1105"/>
      <c r="E167" s="1106">
        <v>2010</v>
      </c>
      <c r="F167" s="1097" t="s">
        <v>1434</v>
      </c>
      <c r="G167" s="1107"/>
      <c r="H167" s="408"/>
      <c r="I167" s="1094">
        <v>27.1</v>
      </c>
      <c r="J167" s="72" t="str">
        <f>IF(ISBLANK(I167)," ",IF(ISTEXT(I167)," ",IF(I167&lt;=Нормативы!$H$38,"КМС",IF(I167&lt;=Нормативы!$H$39,"КМС",IF(I167&lt;=Нормативы!$L$40,"КМС",IF(I167&lt;=Нормативы!$L$41,"I",IF(I167&lt;=Нормативы!$L$42,"II",IF(I167&lt;=Нормативы!$L$43,"III",IF(I167&lt;=Нормативы!$L$44,"I юн",IF(I167&lt;=Нормативы!$L$45,"II юн",IF(I167&lt;=Нормативы!$L$46,"III юн","б/р")))))))))))</f>
        <v>I юн</v>
      </c>
    </row>
    <row r="168" spans="1:10" x14ac:dyDescent="0.3">
      <c r="A168" s="1075">
        <v>19</v>
      </c>
      <c r="B168" s="1107" t="s">
        <v>32</v>
      </c>
      <c r="C168" s="1104" t="s">
        <v>1492</v>
      </c>
      <c r="D168" s="1105"/>
      <c r="E168" s="1106">
        <v>2010</v>
      </c>
      <c r="F168" s="1097" t="s">
        <v>1404</v>
      </c>
      <c r="G168" s="1107"/>
      <c r="H168" s="408"/>
      <c r="I168" s="1094">
        <v>27.19</v>
      </c>
      <c r="J168" s="72" t="str">
        <f>IF(ISBLANK(I168)," ",IF(ISTEXT(I168)," ",IF(I168&lt;=Нормативы!$H$38,"КМС",IF(I168&lt;=Нормативы!$H$39,"КМС",IF(I168&lt;=Нормативы!$L$40,"КМС",IF(I168&lt;=Нормативы!$L$41,"I",IF(I168&lt;=Нормативы!$L$42,"II",IF(I168&lt;=Нормативы!$L$43,"III",IF(I168&lt;=Нормативы!$L$44,"I юн",IF(I168&lt;=Нормативы!$L$45,"II юн",IF(I168&lt;=Нормативы!$L$46,"III юн","б/р")))))))))))</f>
        <v>I юн</v>
      </c>
    </row>
    <row r="169" spans="1:10" x14ac:dyDescent="0.3">
      <c r="A169" s="1075">
        <v>20</v>
      </c>
      <c r="B169" s="1107" t="s">
        <v>32</v>
      </c>
      <c r="C169" s="1104" t="s">
        <v>1491</v>
      </c>
      <c r="D169" s="1105"/>
      <c r="E169" s="1106">
        <v>2010</v>
      </c>
      <c r="F169" s="1097" t="s">
        <v>1404</v>
      </c>
      <c r="G169" s="1107"/>
      <c r="H169" s="408"/>
      <c r="I169" s="1094">
        <v>27.67</v>
      </c>
      <c r="J169" s="72" t="str">
        <f>IF(ISBLANK(I169)," ",IF(ISTEXT(I169)," ",IF(I169&lt;=Нормативы!$H$38,"КМС",IF(I169&lt;=Нормативы!$H$39,"КМС",IF(I169&lt;=Нормативы!$L$40,"КМС",IF(I169&lt;=Нормативы!$L$41,"I",IF(I169&lt;=Нормативы!$L$42,"II",IF(I169&lt;=Нормативы!$L$43,"III",IF(I169&lt;=Нормативы!$L$44,"I юн",IF(I169&lt;=Нормативы!$L$45,"II юн",IF(I169&lt;=Нормативы!$L$46,"III юн","б/р")))))))))))</f>
        <v>I юн</v>
      </c>
    </row>
    <row r="170" spans="1:10" x14ac:dyDescent="0.3">
      <c r="A170" s="1075">
        <v>21</v>
      </c>
      <c r="B170" s="1107" t="s">
        <v>27</v>
      </c>
      <c r="C170" s="1104" t="s">
        <v>1495</v>
      </c>
      <c r="D170" s="1105"/>
      <c r="E170" s="1106">
        <v>2010</v>
      </c>
      <c r="F170" s="1097" t="s">
        <v>1432</v>
      </c>
      <c r="G170" s="1107"/>
      <c r="H170" s="408"/>
      <c r="I170" s="1094">
        <v>27.67</v>
      </c>
      <c r="J170" s="72" t="str">
        <f>IF(ISBLANK(I170)," ",IF(ISTEXT(I170)," ",IF(I170&lt;=Нормативы!$H$38,"КМС",IF(I170&lt;=Нормативы!$H$39,"КМС",IF(I170&lt;=Нормативы!$L$40,"КМС",IF(I170&lt;=Нормативы!$L$41,"I",IF(I170&lt;=Нормативы!$L$42,"II",IF(I170&lt;=Нормативы!$L$43,"III",IF(I170&lt;=Нормативы!$L$44,"I юн",IF(I170&lt;=Нормативы!$L$45,"II юн",IF(I170&lt;=Нормативы!$L$46,"III юн","б/р")))))))))))</f>
        <v>I юн</v>
      </c>
    </row>
    <row r="171" spans="1:10" x14ac:dyDescent="0.3">
      <c r="A171" s="1075">
        <v>22</v>
      </c>
      <c r="B171" s="1107" t="s">
        <v>32</v>
      </c>
      <c r="C171" s="1104" t="s">
        <v>1487</v>
      </c>
      <c r="D171" s="1105"/>
      <c r="E171" s="1106">
        <v>2010</v>
      </c>
      <c r="F171" s="1097" t="s">
        <v>1403</v>
      </c>
      <c r="G171" s="1107"/>
      <c r="I171" s="1094">
        <v>28.23</v>
      </c>
      <c r="J171" s="72" t="str">
        <f>IF(ISBLANK(I171)," ",IF(ISTEXT(I171)," ",IF(I171&lt;=Нормативы!$H$38,"КМС",IF(I171&lt;=Нормативы!$H$39,"КМС",IF(I171&lt;=Нормативы!$L$40,"КМС",IF(I171&lt;=Нормативы!$L$41,"I",IF(I171&lt;=Нормативы!$L$42,"II",IF(I171&lt;=Нормативы!$L$43,"III",IF(I171&lt;=Нормативы!$L$44,"I юн",IF(I171&lt;=Нормативы!$L$45,"II юн",IF(I171&lt;=Нормативы!$L$46,"III юн","б/р")))))))))))</f>
        <v>I юн</v>
      </c>
    </row>
    <row r="172" spans="1:10" x14ac:dyDescent="0.3">
      <c r="A172" s="1075">
        <v>23</v>
      </c>
      <c r="B172" s="1107" t="s">
        <v>32</v>
      </c>
      <c r="C172" s="1104" t="s">
        <v>1490</v>
      </c>
      <c r="D172" s="1105"/>
      <c r="E172" s="1106">
        <v>2010</v>
      </c>
      <c r="F172" s="1097" t="s">
        <v>1430</v>
      </c>
      <c r="G172" s="1107"/>
      <c r="H172" s="408"/>
      <c r="I172" s="1112">
        <v>29.32</v>
      </c>
      <c r="J172" s="72" t="str">
        <f>IF(ISBLANK(I172)," ",IF(ISTEXT(I172)," ",IF(I172&lt;=Нормативы!$H$38,"КМС",IF(I172&lt;=Нормативы!$H$39,"КМС",IF(I172&lt;=Нормативы!$L$40,"КМС",IF(I172&lt;=Нормативы!$L$41,"I",IF(I172&lt;=Нормативы!$L$42,"II",IF(I172&lt;=Нормативы!$L$43,"III",IF(I172&lt;=Нормативы!$L$44,"I юн",IF(I172&lt;=Нормативы!$L$45,"II юн",IF(I172&lt;=Нормативы!$L$46,"III юн","б/р")))))))))))</f>
        <v>I юн</v>
      </c>
    </row>
    <row r="173" spans="1:10" x14ac:dyDescent="0.3">
      <c r="A173" s="1075">
        <v>24</v>
      </c>
      <c r="B173" s="1107" t="s">
        <v>32</v>
      </c>
      <c r="C173" s="1104" t="s">
        <v>1488</v>
      </c>
      <c r="D173" s="1105"/>
      <c r="E173" s="1106">
        <v>2010</v>
      </c>
      <c r="F173" s="1097" t="s">
        <v>1403</v>
      </c>
      <c r="G173" s="1107"/>
      <c r="I173" s="1094">
        <v>31.11</v>
      </c>
      <c r="J173" s="72" t="str">
        <f>IF(ISBLANK(I173)," ",IF(ISTEXT(I173)," ",IF(I173&lt;=Нормативы!$H$38,"КМС",IF(I173&lt;=Нормативы!$H$39,"КМС",IF(I173&lt;=Нормативы!$L$40,"КМС",IF(I173&lt;=Нормативы!$L$41,"I",IF(I173&lt;=Нормативы!$L$42,"II",IF(I173&lt;=Нормативы!$L$43,"III",IF(I173&lt;=Нормативы!$L$44,"I юн",IF(I173&lt;=Нормативы!$L$45,"II юн",IF(I173&lt;=Нормативы!$L$46,"III юн","б/р")))))))))))</f>
        <v>II юн</v>
      </c>
    </row>
    <row r="174" spans="1:10" x14ac:dyDescent="0.3">
      <c r="A174" s="1075">
        <v>25</v>
      </c>
      <c r="B174" s="1107" t="s">
        <v>32</v>
      </c>
      <c r="C174" s="1104" t="s">
        <v>1489</v>
      </c>
      <c r="D174" s="1105"/>
      <c r="E174" s="1106">
        <v>2010</v>
      </c>
      <c r="F174" s="1097" t="s">
        <v>1430</v>
      </c>
      <c r="G174" s="1107"/>
      <c r="I174" s="1112">
        <v>31.82</v>
      </c>
      <c r="J174" s="72" t="str">
        <f>IF(ISBLANK(I174)," ",IF(ISTEXT(I174)," ",IF(I174&lt;=Нормативы!$H$38,"КМС",IF(I174&lt;=Нормативы!$H$39,"КМС",IF(I174&lt;=Нормативы!$L$40,"КМС",IF(I174&lt;=Нормативы!$L$41,"I",IF(I174&lt;=Нормативы!$L$42,"II",IF(I174&lt;=Нормативы!$L$43,"III",IF(I174&lt;=Нормативы!$L$44,"I юн",IF(I174&lt;=Нормативы!$L$45,"II юн",IF(I174&lt;=Нормативы!$L$46,"III юн","б/р")))))))))))</f>
        <v>II юн</v>
      </c>
    </row>
    <row r="175" spans="1:10" x14ac:dyDescent="0.3">
      <c r="A175" s="1075"/>
      <c r="B175" s="356"/>
      <c r="C175" s="1084"/>
      <c r="D175" s="1084"/>
      <c r="E175" s="1084"/>
      <c r="F175" s="1084"/>
      <c r="G175" s="1084"/>
      <c r="H175" s="408"/>
      <c r="I175" s="408"/>
    </row>
    <row r="176" spans="1:10" x14ac:dyDescent="0.3">
      <c r="A176" s="408"/>
      <c r="B176" s="408"/>
      <c r="C176" s="46" t="s">
        <v>1514</v>
      </c>
      <c r="D176" s="408"/>
      <c r="E176" s="408"/>
      <c r="F176" s="408"/>
      <c r="G176" s="408"/>
      <c r="H176" s="408"/>
      <c r="I176" s="408"/>
    </row>
    <row r="177" spans="1:10" x14ac:dyDescent="0.3">
      <c r="A177" s="1075">
        <v>1</v>
      </c>
      <c r="B177" s="1107" t="s">
        <v>31</v>
      </c>
      <c r="C177" s="1104" t="s">
        <v>1534</v>
      </c>
      <c r="D177" s="1105"/>
      <c r="E177" s="1106">
        <v>2011</v>
      </c>
      <c r="F177" s="1097" t="s">
        <v>573</v>
      </c>
      <c r="G177" s="1107"/>
      <c r="H177" s="408"/>
      <c r="I177" s="1094">
        <v>24.11</v>
      </c>
      <c r="J177" s="72" t="str">
        <f>IF(ISBLANK(I177)," ",IF(ISTEXT(I177)," ",IF(I177&lt;=Нормативы!$H$38,"КМС",IF(I177&lt;=Нормативы!$H$39,"КМС",IF(I177&lt;=Нормативы!$L$40,"КМС",IF(I177&lt;=Нормативы!$L$41,"I",IF(I177&lt;=Нормативы!$L$42,"II",IF(I177&lt;=Нормативы!$L$43,"III",IF(I177&lt;=Нормативы!$L$44,"I юн",IF(I177&lt;=Нормативы!$L$45,"II юн",IF(I177&lt;=Нормативы!$L$46,"III юн","б/р")))))))))))</f>
        <v>II</v>
      </c>
    </row>
    <row r="178" spans="1:10" x14ac:dyDescent="0.3">
      <c r="A178" s="1075">
        <v>2</v>
      </c>
      <c r="B178" s="1107" t="s">
        <v>31</v>
      </c>
      <c r="C178" s="1104" t="s">
        <v>1536</v>
      </c>
      <c r="D178" s="1105"/>
      <c r="E178" s="1106">
        <v>2011</v>
      </c>
      <c r="F178" s="1097" t="s">
        <v>1404</v>
      </c>
      <c r="G178" s="1107"/>
      <c r="H178" s="408"/>
      <c r="I178" s="1094">
        <v>24.14</v>
      </c>
      <c r="J178" s="72" t="str">
        <f>IF(ISBLANK(I178)," ",IF(ISTEXT(I178)," ",IF(I178&lt;=Нормативы!$H$38,"КМС",IF(I178&lt;=Нормативы!$H$39,"КМС",IF(I178&lt;=Нормативы!$L$40,"КМС",IF(I178&lt;=Нормативы!$L$41,"I",IF(I178&lt;=Нормативы!$L$42,"II",IF(I178&lt;=Нормативы!$L$43,"III",IF(I178&lt;=Нормативы!$L$44,"I юн",IF(I178&lt;=Нормативы!$L$45,"II юн",IF(I178&lt;=Нормативы!$L$46,"III юн","б/р")))))))))))</f>
        <v>II</v>
      </c>
    </row>
    <row r="179" spans="1:10" x14ac:dyDescent="0.3">
      <c r="A179" s="1075">
        <v>3</v>
      </c>
      <c r="B179" s="1107" t="s">
        <v>31</v>
      </c>
      <c r="C179" s="1104" t="s">
        <v>1537</v>
      </c>
      <c r="D179" s="1105"/>
      <c r="E179" s="1106">
        <v>2011</v>
      </c>
      <c r="F179" s="1097" t="s">
        <v>1402</v>
      </c>
      <c r="G179" s="1107"/>
      <c r="H179" s="408"/>
      <c r="I179" s="1094">
        <v>24.61</v>
      </c>
      <c r="J179" s="72" t="str">
        <f>IF(ISBLANK(I179)," ",IF(ISTEXT(I179)," ",IF(I179&lt;=Нормативы!$H$38,"КМС",IF(I179&lt;=Нормативы!$H$39,"КМС",IF(I179&lt;=Нормативы!$L$40,"КМС",IF(I179&lt;=Нормативы!$L$41,"I",IF(I179&lt;=Нормативы!$L$42,"II",IF(I179&lt;=Нормативы!$L$43,"III",IF(I179&lt;=Нормативы!$L$44,"I юн",IF(I179&lt;=Нормативы!$L$45,"II юн",IF(I179&lt;=Нормативы!$L$46,"III юн","б/р")))))))))))</f>
        <v>III</v>
      </c>
    </row>
    <row r="180" spans="1:10" x14ac:dyDescent="0.3">
      <c r="A180" s="1075">
        <v>4</v>
      </c>
      <c r="B180" s="1103"/>
      <c r="C180" s="1104" t="s">
        <v>1606</v>
      </c>
      <c r="D180" s="1105"/>
      <c r="E180" s="1106">
        <v>2011</v>
      </c>
      <c r="F180" s="1097" t="s">
        <v>1404</v>
      </c>
      <c r="G180" s="1107"/>
      <c r="H180" s="408"/>
      <c r="I180" s="1094">
        <v>25.11</v>
      </c>
      <c r="J180" s="72" t="str">
        <f>IF(ISBLANK(I180)," ",IF(ISTEXT(I180)," ",IF(I180&lt;=Нормативы!$H$38,"КМС",IF(I180&lt;=Нормативы!$H$39,"КМС",IF(I180&lt;=Нормативы!$L$40,"КМС",IF(I180&lt;=Нормативы!$L$41,"I",IF(I180&lt;=Нормативы!$L$42,"II",IF(I180&lt;=Нормативы!$L$43,"III",IF(I180&lt;=Нормативы!$L$44,"I юн",IF(I180&lt;=Нормативы!$L$45,"II юн",IF(I180&lt;=Нормативы!$L$46,"III юн","б/р")))))))))))</f>
        <v>III</v>
      </c>
    </row>
    <row r="181" spans="1:10" x14ac:dyDescent="0.3">
      <c r="A181" s="1075">
        <v>5</v>
      </c>
      <c r="B181" s="1107" t="s">
        <v>31</v>
      </c>
      <c r="C181" s="1104" t="s">
        <v>1535</v>
      </c>
      <c r="D181" s="1105"/>
      <c r="E181" s="1106">
        <v>2011</v>
      </c>
      <c r="F181" s="1097" t="s">
        <v>1404</v>
      </c>
      <c r="G181" s="1107"/>
      <c r="H181" s="408"/>
      <c r="I181" s="1094">
        <v>25.35</v>
      </c>
      <c r="J181" s="72" t="str">
        <f>IF(ISBLANK(I181)," ",IF(ISTEXT(I181)," ",IF(I181&lt;=Нормативы!$H$38,"КМС",IF(I181&lt;=Нормативы!$H$39,"КМС",IF(I181&lt;=Нормативы!$L$40,"КМС",IF(I181&lt;=Нормативы!$L$41,"I",IF(I181&lt;=Нормативы!$L$42,"II",IF(I181&lt;=Нормативы!$L$43,"III",IF(I181&lt;=Нормативы!$L$44,"I юн",IF(I181&lt;=Нормативы!$L$45,"II юн",IF(I181&lt;=Нормативы!$L$46,"III юн","б/р")))))))))))</f>
        <v>III</v>
      </c>
    </row>
    <row r="182" spans="1:10" x14ac:dyDescent="0.3">
      <c r="A182" s="1075">
        <v>6</v>
      </c>
      <c r="B182" s="1107" t="s">
        <v>30</v>
      </c>
      <c r="C182" s="1104" t="s">
        <v>1530</v>
      </c>
      <c r="D182" s="1105"/>
      <c r="E182" s="1106">
        <v>2011</v>
      </c>
      <c r="F182" s="1097" t="s">
        <v>1433</v>
      </c>
      <c r="G182" s="1107"/>
      <c r="H182" s="408"/>
      <c r="I182" s="1094">
        <v>25.58</v>
      </c>
      <c r="J182" s="72" t="str">
        <f>IF(ISBLANK(I182)," ",IF(ISTEXT(I182)," ",IF(I182&lt;=Нормативы!$H$38,"КМС",IF(I182&lt;=Нормативы!$H$39,"КМС",IF(I182&lt;=Нормативы!$L$40,"КМС",IF(I182&lt;=Нормативы!$L$41,"I",IF(I182&lt;=Нормативы!$L$42,"II",IF(I182&lt;=Нормативы!$L$43,"III",IF(I182&lt;=Нормативы!$L$44,"I юн",IF(I182&lt;=Нормативы!$L$45,"II юн",IF(I182&lt;=Нормативы!$L$46,"III юн","б/р")))))))))))</f>
        <v>III</v>
      </c>
    </row>
    <row r="183" spans="1:10" x14ac:dyDescent="0.3">
      <c r="A183" s="1075">
        <v>7</v>
      </c>
      <c r="B183" s="1107" t="s">
        <v>56</v>
      </c>
      <c r="C183" s="1104" t="s">
        <v>1531</v>
      </c>
      <c r="D183" s="1105"/>
      <c r="E183" s="1106">
        <v>2011</v>
      </c>
      <c r="F183" s="1097" t="s">
        <v>1402</v>
      </c>
      <c r="G183" s="1107"/>
      <c r="H183" s="408"/>
      <c r="I183" s="1094">
        <v>25.67</v>
      </c>
      <c r="J183" s="72" t="str">
        <f>IF(ISBLANK(I183)," ",IF(ISTEXT(I183)," ",IF(I183&lt;=Нормативы!$H$38,"КМС",IF(I183&lt;=Нормативы!$H$39,"КМС",IF(I183&lt;=Нормативы!$L$40,"КМС",IF(I183&lt;=Нормативы!$L$41,"I",IF(I183&lt;=Нормативы!$L$42,"II",IF(I183&lt;=Нормативы!$L$43,"III",IF(I183&lt;=Нормативы!$L$44,"I юн",IF(I183&lt;=Нормативы!$L$45,"II юн",IF(I183&lt;=Нормативы!$L$46,"III юн","б/р")))))))))))</f>
        <v>III</v>
      </c>
    </row>
    <row r="184" spans="1:10" x14ac:dyDescent="0.3">
      <c r="A184" s="1075">
        <v>8</v>
      </c>
      <c r="B184" s="1107" t="s">
        <v>31</v>
      </c>
      <c r="C184" s="1104" t="s">
        <v>1532</v>
      </c>
      <c r="D184" s="1105"/>
      <c r="E184" s="1106">
        <v>2011</v>
      </c>
      <c r="F184" s="1097" t="s">
        <v>573</v>
      </c>
      <c r="G184" s="1107"/>
      <c r="H184" s="408"/>
      <c r="I184" s="1094">
        <v>25.83</v>
      </c>
      <c r="J184" s="72" t="str">
        <f>IF(ISBLANK(I184)," ",IF(ISTEXT(I184)," ",IF(I184&lt;=Нормативы!$H$38,"КМС",IF(I184&lt;=Нормативы!$H$39,"КМС",IF(I184&lt;=Нормативы!$L$40,"КМС",IF(I184&lt;=Нормативы!$L$41,"I",IF(I184&lt;=Нормативы!$L$42,"II",IF(I184&lt;=Нормативы!$L$43,"III",IF(I184&lt;=Нормативы!$L$44,"I юн",IF(I184&lt;=Нормативы!$L$45,"II юн",IF(I184&lt;=Нормативы!$L$46,"III юн","б/р")))))))))))</f>
        <v>III</v>
      </c>
    </row>
    <row r="185" spans="1:10" x14ac:dyDescent="0.3">
      <c r="A185" s="1075">
        <v>9</v>
      </c>
      <c r="B185" s="1107" t="s">
        <v>31</v>
      </c>
      <c r="C185" s="1104" t="s">
        <v>1533</v>
      </c>
      <c r="D185" s="1105"/>
      <c r="E185" s="1106">
        <v>2011</v>
      </c>
      <c r="F185" s="1097" t="s">
        <v>573</v>
      </c>
      <c r="G185" s="1107"/>
      <c r="H185" s="408"/>
      <c r="I185" s="1094">
        <v>26.77</v>
      </c>
      <c r="J185" s="72" t="str">
        <f>IF(ISBLANK(I185)," ",IF(ISTEXT(I185)," ",IF(I185&lt;=Нормативы!$H$38,"КМС",IF(I185&lt;=Нормативы!$H$39,"КМС",IF(I185&lt;=Нормативы!$L$40,"КМС",IF(I185&lt;=Нормативы!$L$41,"I",IF(I185&lt;=Нормативы!$L$42,"II",IF(I185&lt;=Нормативы!$L$43,"III",IF(I185&lt;=Нормативы!$L$44,"I юн",IF(I185&lt;=Нормативы!$L$45,"II юн",IF(I185&lt;=Нормативы!$L$46,"III юн","б/р")))))))))))</f>
        <v>I юн</v>
      </c>
    </row>
    <row r="186" spans="1:10" x14ac:dyDescent="0.3">
      <c r="A186" s="1075">
        <v>10</v>
      </c>
      <c r="B186" s="1107" t="s">
        <v>56</v>
      </c>
      <c r="C186" s="1104" t="s">
        <v>1529</v>
      </c>
      <c r="D186" s="1105"/>
      <c r="E186" s="1106">
        <v>2011</v>
      </c>
      <c r="F186" s="1097" t="s">
        <v>1433</v>
      </c>
      <c r="G186" s="1107"/>
      <c r="H186" s="408"/>
      <c r="I186" s="1094">
        <v>27.1</v>
      </c>
      <c r="J186" s="72" t="str">
        <f>IF(ISBLANK(I186)," ",IF(ISTEXT(I186)," ",IF(I186&lt;=Нормативы!$H$38,"КМС",IF(I186&lt;=Нормативы!$H$39,"КМС",IF(I186&lt;=Нормативы!$L$40,"КМС",IF(I186&lt;=Нормативы!$L$41,"I",IF(I186&lt;=Нормативы!$L$42,"II",IF(I186&lt;=Нормативы!$L$43,"III",IF(I186&lt;=Нормативы!$L$44,"I юн",IF(I186&lt;=Нормативы!$L$45,"II юн",IF(I186&lt;=Нормативы!$L$46,"III юн","б/р")))))))))))</f>
        <v>I юн</v>
      </c>
    </row>
    <row r="187" spans="1:10" x14ac:dyDescent="0.3">
      <c r="A187" s="1075">
        <v>11</v>
      </c>
      <c r="B187" s="1107" t="s">
        <v>32</v>
      </c>
      <c r="C187" s="1104" t="s">
        <v>1525</v>
      </c>
      <c r="D187" s="1105"/>
      <c r="E187" s="1106">
        <v>2011</v>
      </c>
      <c r="F187" s="1097" t="s">
        <v>1404</v>
      </c>
      <c r="G187" s="1107"/>
      <c r="H187" s="408"/>
      <c r="I187" s="1094">
        <v>27.21</v>
      </c>
      <c r="J187" s="72" t="str">
        <f>IF(ISBLANK(I187)," ",IF(ISTEXT(I187)," ",IF(I187&lt;=Нормативы!$H$38,"КМС",IF(I187&lt;=Нормативы!$H$39,"КМС",IF(I187&lt;=Нормативы!$L$40,"КМС",IF(I187&lt;=Нормативы!$L$41,"I",IF(I187&lt;=Нормативы!$L$42,"II",IF(I187&lt;=Нормативы!$L$43,"III",IF(I187&lt;=Нормативы!$L$44,"I юн",IF(I187&lt;=Нормативы!$L$45,"II юн",IF(I187&lt;=Нормативы!$L$46,"III юн","б/р")))))))))))</f>
        <v>I юн</v>
      </c>
    </row>
    <row r="188" spans="1:10" x14ac:dyDescent="0.3">
      <c r="A188" s="1075">
        <v>12</v>
      </c>
      <c r="B188" s="1107" t="s">
        <v>56</v>
      </c>
      <c r="C188" s="1104" t="s">
        <v>1527</v>
      </c>
      <c r="D188" s="1105"/>
      <c r="E188" s="1106">
        <v>2011</v>
      </c>
      <c r="F188" s="1097" t="s">
        <v>1432</v>
      </c>
      <c r="G188" s="1107"/>
      <c r="H188" s="408"/>
      <c r="I188" s="1094">
        <v>27.42</v>
      </c>
      <c r="J188" s="72" t="str">
        <f>IF(ISBLANK(I188)," ",IF(ISTEXT(I188)," ",IF(I188&lt;=Нормативы!$H$38,"КМС",IF(I188&lt;=Нормативы!$H$39,"КМС",IF(I188&lt;=Нормативы!$L$40,"КМС",IF(I188&lt;=Нормативы!$L$41,"I",IF(I188&lt;=Нормативы!$L$42,"II",IF(I188&lt;=Нормативы!$L$43,"III",IF(I188&lt;=Нормативы!$L$44,"I юн",IF(I188&lt;=Нормативы!$L$45,"II юн",IF(I188&lt;=Нормативы!$L$46,"III юн","б/р")))))))))))</f>
        <v>I юн</v>
      </c>
    </row>
    <row r="189" spans="1:10" x14ac:dyDescent="0.3">
      <c r="A189" s="1075">
        <v>13</v>
      </c>
      <c r="B189" s="1107" t="s">
        <v>32</v>
      </c>
      <c r="C189" s="1104" t="s">
        <v>1528</v>
      </c>
      <c r="D189" s="1105"/>
      <c r="E189" s="1106">
        <v>2011</v>
      </c>
      <c r="F189" s="1097" t="s">
        <v>1404</v>
      </c>
      <c r="G189" s="1107"/>
      <c r="H189" s="408"/>
      <c r="I189" s="1094">
        <v>28.49</v>
      </c>
      <c r="J189" s="72" t="str">
        <f>IF(ISBLANK(I189)," ",IF(ISTEXT(I189)," ",IF(I189&lt;=Нормативы!$H$38,"КМС",IF(I189&lt;=Нормативы!$H$39,"КМС",IF(I189&lt;=Нормативы!$L$40,"КМС",IF(I189&lt;=Нормативы!$L$41,"I",IF(I189&lt;=Нормативы!$L$42,"II",IF(I189&lt;=Нормативы!$L$43,"III",IF(I189&lt;=Нормативы!$L$44,"I юн",IF(I189&lt;=Нормативы!$L$45,"II юн",IF(I189&lt;=Нормативы!$L$46,"III юн","б/р")))))))))))</f>
        <v>I юн</v>
      </c>
    </row>
    <row r="190" spans="1:10" x14ac:dyDescent="0.3">
      <c r="A190" s="1075">
        <v>14</v>
      </c>
      <c r="B190" s="1107" t="s">
        <v>32</v>
      </c>
      <c r="C190" s="1104" t="s">
        <v>1522</v>
      </c>
      <c r="D190" s="1105"/>
      <c r="E190" s="1106">
        <v>2011</v>
      </c>
      <c r="F190" s="1097" t="s">
        <v>1430</v>
      </c>
      <c r="G190" s="1107"/>
      <c r="H190" s="408"/>
      <c r="I190" s="1112">
        <v>30.13</v>
      </c>
      <c r="J190" s="72" t="str">
        <f>IF(ISBLANK(I190)," ",IF(ISTEXT(I190)," ",IF(I190&lt;=Нормативы!$H$38,"КМС",IF(I190&lt;=Нормативы!$H$39,"КМС",IF(I190&lt;=Нормативы!$L$40,"КМС",IF(I190&lt;=Нормативы!$L$41,"I",IF(I190&lt;=Нормативы!$L$42,"II",IF(I190&lt;=Нормативы!$L$43,"III",IF(I190&lt;=Нормативы!$L$44,"I юн",IF(I190&lt;=Нормативы!$L$45,"II юн",IF(I190&lt;=Нормативы!$L$46,"III юн","б/р")))))))))))</f>
        <v>II юн</v>
      </c>
    </row>
    <row r="191" spans="1:10" x14ac:dyDescent="0.3">
      <c r="A191" s="1075">
        <v>15</v>
      </c>
      <c r="B191" s="1107" t="s">
        <v>32</v>
      </c>
      <c r="C191" s="1104" t="s">
        <v>1524</v>
      </c>
      <c r="D191" s="1105"/>
      <c r="E191" s="1106">
        <v>2011</v>
      </c>
      <c r="F191" s="1097" t="s">
        <v>1404</v>
      </c>
      <c r="G191" s="1107"/>
      <c r="H191" s="408"/>
      <c r="I191" s="1094">
        <v>30.69</v>
      </c>
      <c r="J191" s="72" t="str">
        <f>IF(ISBLANK(I191)," ",IF(ISTEXT(I191)," ",IF(I191&lt;=Нормативы!$H$38,"КМС",IF(I191&lt;=Нормативы!$H$39,"КМС",IF(I191&lt;=Нормативы!$L$40,"КМС",IF(I191&lt;=Нормативы!$L$41,"I",IF(I191&lt;=Нормативы!$L$42,"II",IF(I191&lt;=Нормативы!$L$43,"III",IF(I191&lt;=Нормативы!$L$44,"I юн",IF(I191&lt;=Нормативы!$L$45,"II юн",IF(I191&lt;=Нормативы!$L$46,"III юн","б/р")))))))))))</f>
        <v>II юн</v>
      </c>
    </row>
    <row r="192" spans="1:10" x14ac:dyDescent="0.3">
      <c r="A192" s="1075">
        <v>16</v>
      </c>
      <c r="B192" s="1107" t="s">
        <v>32</v>
      </c>
      <c r="C192" s="1104" t="s">
        <v>1516</v>
      </c>
      <c r="D192" s="1105"/>
      <c r="E192" s="1106">
        <v>2011</v>
      </c>
      <c r="F192" s="1097" t="s">
        <v>573</v>
      </c>
      <c r="G192" s="1107"/>
      <c r="H192" s="408"/>
      <c r="I192" s="1094">
        <v>31.56</v>
      </c>
      <c r="J192" s="72" t="str">
        <f>IF(ISBLANK(I192)," ",IF(ISTEXT(I192)," ",IF(I192&lt;=Нормативы!$H$38,"КМС",IF(I192&lt;=Нормативы!$H$39,"КМС",IF(I192&lt;=Нормативы!$L$40,"КМС",IF(I192&lt;=Нормативы!$L$41,"I",IF(I192&lt;=Нормативы!$L$42,"II",IF(I192&lt;=Нормативы!$L$43,"III",IF(I192&lt;=Нормативы!$L$44,"I юн",IF(I192&lt;=Нормативы!$L$45,"II юн",IF(I192&lt;=Нормативы!$L$46,"III юн","б/р")))))))))))</f>
        <v>II юн</v>
      </c>
    </row>
    <row r="193" spans="1:10" x14ac:dyDescent="0.3">
      <c r="A193" s="1075">
        <v>17</v>
      </c>
      <c r="B193" s="1107" t="s">
        <v>30</v>
      </c>
      <c r="C193" s="1104" t="s">
        <v>1523</v>
      </c>
      <c r="D193" s="1105"/>
      <c r="E193" s="1106">
        <v>2011</v>
      </c>
      <c r="F193" s="1097" t="s">
        <v>573</v>
      </c>
      <c r="G193" s="1107"/>
      <c r="H193" s="408"/>
      <c r="I193" s="1094">
        <v>31.87</v>
      </c>
      <c r="J193" s="72" t="str">
        <f>IF(ISBLANK(I193)," ",IF(ISTEXT(I193)," ",IF(I193&lt;=Нормативы!$H$38,"КМС",IF(I193&lt;=Нормативы!$H$39,"КМС",IF(I193&lt;=Нормативы!$L$40,"КМС",IF(I193&lt;=Нормативы!$L$41,"I",IF(I193&lt;=Нормативы!$L$42,"II",IF(I193&lt;=Нормативы!$L$43,"III",IF(I193&lt;=Нормативы!$L$44,"I юн",IF(I193&lt;=Нормативы!$L$45,"II юн",IF(I193&lt;=Нормативы!$L$46,"III юн","б/р")))))))))))</f>
        <v>II юн</v>
      </c>
    </row>
    <row r="194" spans="1:10" x14ac:dyDescent="0.3">
      <c r="A194" s="1075">
        <v>18</v>
      </c>
      <c r="B194" s="1107" t="s">
        <v>32</v>
      </c>
      <c r="C194" s="1104" t="s">
        <v>1526</v>
      </c>
      <c r="D194" s="1105"/>
      <c r="E194" s="1106">
        <v>2011</v>
      </c>
      <c r="F194" s="1097" t="s">
        <v>1404</v>
      </c>
      <c r="G194" s="1107"/>
      <c r="H194" s="408"/>
      <c r="I194" s="1094">
        <v>33.5</v>
      </c>
      <c r="J194" s="72" t="str">
        <f>IF(ISBLANK(I194)," ",IF(ISTEXT(I194)," ",IF(I194&lt;=Нормативы!$H$38,"КМС",IF(I194&lt;=Нормативы!$H$39,"КМС",IF(I194&lt;=Нормативы!$L$40,"КМС",IF(I194&lt;=Нормативы!$L$41,"I",IF(I194&lt;=Нормативы!$L$42,"II",IF(I194&lt;=Нормативы!$L$43,"III",IF(I194&lt;=Нормативы!$L$44,"I юн",IF(I194&lt;=Нормативы!$L$45,"II юн",IF(I194&lt;=Нормативы!$L$46,"III юн","б/р")))))))))))</f>
        <v>III юн</v>
      </c>
    </row>
    <row r="195" spans="1:10" x14ac:dyDescent="0.3">
      <c r="A195" s="1075">
        <v>19</v>
      </c>
      <c r="B195" s="1107" t="s">
        <v>56</v>
      </c>
      <c r="C195" s="1104" t="s">
        <v>1519</v>
      </c>
      <c r="D195" s="1105"/>
      <c r="E195" s="1106">
        <v>2011</v>
      </c>
      <c r="F195" s="1097" t="s">
        <v>1430</v>
      </c>
      <c r="G195" s="1107"/>
      <c r="H195" s="408"/>
      <c r="I195" s="1112">
        <v>33.96</v>
      </c>
      <c r="J195" s="72" t="str">
        <f>IF(ISBLANK(I195)," ",IF(ISTEXT(I195)," ",IF(I195&lt;=Нормативы!$H$38,"КМС",IF(I195&lt;=Нормативы!$H$39,"КМС",IF(I195&lt;=Нормативы!$L$40,"КМС",IF(I195&lt;=Нормативы!$L$41,"I",IF(I195&lt;=Нормативы!$L$42,"II",IF(I195&lt;=Нормативы!$L$43,"III",IF(I195&lt;=Нормативы!$L$44,"I юн",IF(I195&lt;=Нормативы!$L$45,"II юн",IF(I195&lt;=Нормативы!$L$46,"III юн","б/р")))))))))))</f>
        <v>III юн</v>
      </c>
    </row>
    <row r="196" spans="1:10" x14ac:dyDescent="0.3">
      <c r="A196" s="1075">
        <v>20</v>
      </c>
      <c r="B196" s="1107" t="s">
        <v>32</v>
      </c>
      <c r="C196" s="1104" t="s">
        <v>1518</v>
      </c>
      <c r="D196" s="1105"/>
      <c r="E196" s="1106">
        <v>2011</v>
      </c>
      <c r="F196" s="1097" t="s">
        <v>1404</v>
      </c>
      <c r="G196" s="1107"/>
      <c r="H196" s="408"/>
      <c r="I196" s="1094">
        <v>34.58</v>
      </c>
      <c r="J196" s="72" t="str">
        <f>IF(ISBLANK(I196)," ",IF(ISTEXT(I196)," ",IF(I196&lt;=Нормативы!$H$38,"КМС",IF(I196&lt;=Нормативы!$H$39,"КМС",IF(I196&lt;=Нормативы!$L$40,"КМС",IF(I196&lt;=Нормативы!$L$41,"I",IF(I196&lt;=Нормативы!$L$42,"II",IF(I196&lt;=Нормативы!$L$43,"III",IF(I196&lt;=Нормативы!$L$44,"I юн",IF(I196&lt;=Нормативы!$L$45,"II юн",IF(I196&lt;=Нормативы!$L$46,"III юн","б/р")))))))))))</f>
        <v>III юн</v>
      </c>
    </row>
    <row r="197" spans="1:10" x14ac:dyDescent="0.3">
      <c r="A197" s="1075">
        <v>21</v>
      </c>
      <c r="B197" s="1107" t="s">
        <v>32</v>
      </c>
      <c r="C197" s="1104" t="s">
        <v>1517</v>
      </c>
      <c r="D197" s="1105"/>
      <c r="E197" s="1106">
        <v>2011</v>
      </c>
      <c r="F197" s="1097" t="s">
        <v>1404</v>
      </c>
      <c r="G197" s="1107"/>
      <c r="H197" s="408"/>
      <c r="I197" s="1094">
        <v>34.65</v>
      </c>
      <c r="J197" s="72" t="str">
        <f>IF(ISBLANK(I197)," ",IF(ISTEXT(I197)," ",IF(I197&lt;=Нормативы!$H$38,"КМС",IF(I197&lt;=Нормативы!$H$39,"КМС",IF(I197&lt;=Нормативы!$L$40,"КМС",IF(I197&lt;=Нормативы!$L$41,"I",IF(I197&lt;=Нормативы!$L$42,"II",IF(I197&lt;=Нормативы!$L$43,"III",IF(I197&lt;=Нормативы!$L$44,"I юн",IF(I197&lt;=Нормативы!$L$45,"II юн",IF(I197&lt;=Нормативы!$L$46,"III юн","б/р")))))))))))</f>
        <v>III юн</v>
      </c>
    </row>
    <row r="198" spans="1:10" x14ac:dyDescent="0.3">
      <c r="A198" s="1075">
        <v>22</v>
      </c>
      <c r="B198" s="1107" t="s">
        <v>32</v>
      </c>
      <c r="C198" s="1104" t="s">
        <v>1521</v>
      </c>
      <c r="D198" s="1105"/>
      <c r="E198" s="1106">
        <v>2011</v>
      </c>
      <c r="F198" s="1097" t="s">
        <v>1404</v>
      </c>
      <c r="G198" s="1107"/>
      <c r="H198" s="408"/>
      <c r="I198" s="1094">
        <v>35.549999999999997</v>
      </c>
      <c r="J198" s="72" t="str">
        <f>IF(ISBLANK(I198)," ",IF(ISTEXT(I198)," ",IF(I198&lt;=Нормативы!$H$38,"КМС",IF(I198&lt;=Нормативы!$H$39,"КМС",IF(I198&lt;=Нормативы!$L$40,"КМС",IF(I198&lt;=Нормативы!$L$41,"I",IF(I198&lt;=Нормативы!$L$42,"II",IF(I198&lt;=Нормативы!$L$43,"III",IF(I198&lt;=Нормативы!$L$44,"I юн",IF(I198&lt;=Нормативы!$L$45,"II юн",IF(I198&lt;=Нормативы!$L$46,"III юн","б/р")))))))))))</f>
        <v>б/р</v>
      </c>
    </row>
    <row r="199" spans="1:10" x14ac:dyDescent="0.3">
      <c r="A199" s="1075"/>
      <c r="B199" s="1088"/>
      <c r="C199" s="1084"/>
      <c r="D199" s="1084"/>
      <c r="E199" s="1084"/>
      <c r="F199" s="1084"/>
      <c r="G199" s="1084"/>
      <c r="H199" s="408"/>
      <c r="I199" s="408"/>
    </row>
    <row r="200" spans="1:10" x14ac:dyDescent="0.3">
      <c r="A200" s="408"/>
      <c r="B200" s="408"/>
      <c r="C200" s="46" t="s">
        <v>1538</v>
      </c>
      <c r="D200" s="408"/>
      <c r="E200" s="408"/>
      <c r="F200" s="408"/>
      <c r="G200" s="408"/>
      <c r="H200" s="408"/>
      <c r="I200" s="408"/>
    </row>
    <row r="201" spans="1:10" x14ac:dyDescent="0.3">
      <c r="A201" s="1075">
        <v>1</v>
      </c>
      <c r="B201" s="1107" t="s">
        <v>30</v>
      </c>
      <c r="C201" s="1104" t="s">
        <v>1562</v>
      </c>
      <c r="D201" s="1105"/>
      <c r="E201" s="1106">
        <v>2012</v>
      </c>
      <c r="F201" s="1097" t="s">
        <v>1402</v>
      </c>
      <c r="G201" s="1107"/>
      <c r="H201" s="408"/>
      <c r="I201" s="1094">
        <v>23.83</v>
      </c>
      <c r="J201" s="72" t="str">
        <f>IF(ISBLANK(I201)," ",IF(ISTEXT(I201)," ",IF(I201&lt;=Нормативы!$H$38,"КМС",IF(I201&lt;=Нормативы!$H$39,"КМС",IF(I201&lt;=Нормативы!$L$40,"КМС",IF(I201&lt;=Нормативы!$L$41,"I",IF(I201&lt;=Нормативы!$L$42,"II",IF(I201&lt;=Нормативы!$L$43,"III",IF(I201&lt;=Нормативы!$L$44,"I юн",IF(I201&lt;=Нормативы!$L$45,"II юн",IF(I201&lt;=Нормативы!$L$46,"III юн","б/р")))))))))))</f>
        <v>II</v>
      </c>
    </row>
    <row r="202" spans="1:10" x14ac:dyDescent="0.3">
      <c r="A202" s="1075">
        <v>2</v>
      </c>
      <c r="B202" s="1107" t="s">
        <v>31</v>
      </c>
      <c r="C202" s="1104" t="s">
        <v>1560</v>
      </c>
      <c r="D202" s="1105"/>
      <c r="E202" s="1106">
        <v>2012</v>
      </c>
      <c r="F202" s="1097" t="s">
        <v>1402</v>
      </c>
      <c r="G202" s="1107"/>
      <c r="H202" s="408"/>
      <c r="I202" s="1094">
        <v>25.65</v>
      </c>
      <c r="J202" s="72" t="str">
        <f>IF(ISBLANK(I202)," ",IF(ISTEXT(I202)," ",IF(I202&lt;=Нормативы!$H$38,"КМС",IF(I202&lt;=Нормативы!$H$39,"КМС",IF(I202&lt;=Нормативы!$L$40,"КМС",IF(I202&lt;=Нормативы!$L$41,"I",IF(I202&lt;=Нормативы!$L$42,"II",IF(I202&lt;=Нормативы!$L$43,"III",IF(I202&lt;=Нормативы!$L$44,"I юн",IF(I202&lt;=Нормативы!$L$45,"II юн",IF(I202&lt;=Нормативы!$L$46,"III юн","б/р")))))))))))</f>
        <v>III</v>
      </c>
    </row>
    <row r="203" spans="1:10" x14ac:dyDescent="0.3">
      <c r="A203" s="1075">
        <v>3</v>
      </c>
      <c r="B203" s="1108" t="s">
        <v>56</v>
      </c>
      <c r="C203" s="1104" t="s">
        <v>1561</v>
      </c>
      <c r="D203" s="1105"/>
      <c r="E203" s="1106">
        <v>2012</v>
      </c>
      <c r="F203" s="1097" t="s">
        <v>573</v>
      </c>
      <c r="G203" s="1107"/>
      <c r="H203" s="408"/>
      <c r="I203" s="1094">
        <v>25.92</v>
      </c>
      <c r="J203" s="72" t="str">
        <f>IF(ISBLANK(I203)," ",IF(ISTEXT(I203)," ",IF(I203&lt;=Нормативы!$H$38,"КМС",IF(I203&lt;=Нормативы!$H$39,"КМС",IF(I203&lt;=Нормативы!$L$40,"КМС",IF(I203&lt;=Нормативы!$L$41,"I",IF(I203&lt;=Нормативы!$L$42,"II",IF(I203&lt;=Нормативы!$L$43,"III",IF(I203&lt;=Нормативы!$L$44,"I юн",IF(I203&lt;=Нормативы!$L$45,"II юн",IF(I203&lt;=Нормативы!$L$46,"III юн","б/р")))))))))))</f>
        <v>III</v>
      </c>
    </row>
    <row r="204" spans="1:10" x14ac:dyDescent="0.3">
      <c r="A204" s="1075">
        <v>4</v>
      </c>
      <c r="B204" s="1107" t="s">
        <v>56</v>
      </c>
      <c r="C204" s="1104" t="s">
        <v>1559</v>
      </c>
      <c r="D204" s="1105"/>
      <c r="E204" s="1106">
        <v>2012</v>
      </c>
      <c r="F204" s="1097" t="s">
        <v>1403</v>
      </c>
      <c r="G204" s="1107"/>
      <c r="H204" s="408"/>
      <c r="I204" s="1094">
        <v>26.2</v>
      </c>
      <c r="J204" s="72" t="str">
        <f>IF(ISBLANK(I204)," ",IF(ISTEXT(I204)," ",IF(I204&lt;=Нормативы!$H$38,"КМС",IF(I204&lt;=Нормативы!$H$39,"КМС",IF(I204&lt;=Нормативы!$L$40,"КМС",IF(I204&lt;=Нормативы!$L$41,"I",IF(I204&lt;=Нормативы!$L$42,"II",IF(I204&lt;=Нормативы!$L$43,"III",IF(I204&lt;=Нормативы!$L$44,"I юн",IF(I204&lt;=Нормативы!$L$45,"II юн",IF(I204&lt;=Нормативы!$L$46,"III юн","б/р")))))))))))</f>
        <v>I юн</v>
      </c>
    </row>
    <row r="205" spans="1:10" x14ac:dyDescent="0.3">
      <c r="A205" s="1075">
        <v>5</v>
      </c>
      <c r="B205" s="1107" t="s">
        <v>56</v>
      </c>
      <c r="C205" s="1104" t="s">
        <v>1558</v>
      </c>
      <c r="D205" s="1105"/>
      <c r="E205" s="1106">
        <v>2012</v>
      </c>
      <c r="F205" s="1097" t="s">
        <v>1403</v>
      </c>
      <c r="G205" s="1107"/>
      <c r="H205" s="408"/>
      <c r="I205" s="1094">
        <v>27.01</v>
      </c>
      <c r="J205" s="72" t="str">
        <f>IF(ISBLANK(I205)," ",IF(ISTEXT(I205)," ",IF(I205&lt;=Нормативы!$H$38,"КМС",IF(I205&lt;=Нормативы!$H$39,"КМС",IF(I205&lt;=Нормативы!$L$40,"КМС",IF(I205&lt;=Нормативы!$L$41,"I",IF(I205&lt;=Нормативы!$L$42,"II",IF(I205&lt;=Нормативы!$L$43,"III",IF(I205&lt;=Нормативы!$L$44,"I юн",IF(I205&lt;=Нормативы!$L$45,"II юн",IF(I205&lt;=Нормативы!$L$46,"III юн","б/р")))))))))))</f>
        <v>I юн</v>
      </c>
    </row>
    <row r="206" spans="1:10" x14ac:dyDescent="0.3">
      <c r="A206" s="1075">
        <v>6</v>
      </c>
      <c r="B206" s="1107" t="s">
        <v>56</v>
      </c>
      <c r="C206" s="1104" t="s">
        <v>1556</v>
      </c>
      <c r="D206" s="1105"/>
      <c r="E206" s="1106">
        <v>2012</v>
      </c>
      <c r="F206" s="1097" t="s">
        <v>1402</v>
      </c>
      <c r="G206" s="1107"/>
      <c r="H206" s="408"/>
      <c r="I206" s="1094">
        <v>28.1</v>
      </c>
      <c r="J206" s="72" t="str">
        <f>IF(ISBLANK(I206)," ",IF(ISTEXT(I206)," ",IF(I206&lt;=Нормативы!$H$38,"КМС",IF(I206&lt;=Нормативы!$H$39,"КМС",IF(I206&lt;=Нормативы!$L$40,"КМС",IF(I206&lt;=Нормативы!$L$41,"I",IF(I206&lt;=Нормативы!$L$42,"II",IF(I206&lt;=Нормативы!$L$43,"III",IF(I206&lt;=Нормативы!$L$44,"I юн",IF(I206&lt;=Нормативы!$L$45,"II юн",IF(I206&lt;=Нормативы!$L$46,"III юн","б/р")))))))))))</f>
        <v>I юн</v>
      </c>
    </row>
    <row r="207" spans="1:10" x14ac:dyDescent="0.3">
      <c r="A207" s="1075">
        <v>7</v>
      </c>
      <c r="B207" s="1107" t="s">
        <v>56</v>
      </c>
      <c r="C207" s="1104" t="s">
        <v>1557</v>
      </c>
      <c r="D207" s="1105"/>
      <c r="E207" s="1106">
        <v>2012</v>
      </c>
      <c r="F207" s="1097" t="s">
        <v>1433</v>
      </c>
      <c r="G207" s="1107"/>
      <c r="H207" s="408"/>
      <c r="I207" s="1094">
        <v>29.13</v>
      </c>
      <c r="J207" s="72" t="str">
        <f>IF(ISBLANK(I207)," ",IF(ISTEXT(I207)," ",IF(I207&lt;=Нормативы!$H$38,"КМС",IF(I207&lt;=Нормативы!$H$39,"КМС",IF(I207&lt;=Нормативы!$L$40,"КМС",IF(I207&lt;=Нормативы!$L$41,"I",IF(I207&lt;=Нормативы!$L$42,"II",IF(I207&lt;=Нормативы!$L$43,"III",IF(I207&lt;=Нормативы!$L$44,"I юн",IF(I207&lt;=Нормативы!$L$45,"II юн",IF(I207&lt;=Нормативы!$L$46,"III юн","б/р")))))))))))</f>
        <v>I юн</v>
      </c>
    </row>
    <row r="208" spans="1:10" x14ac:dyDescent="0.3">
      <c r="A208" s="1075">
        <v>8</v>
      </c>
      <c r="B208" s="1107" t="s">
        <v>27</v>
      </c>
      <c r="C208" s="1104" t="s">
        <v>1554</v>
      </c>
      <c r="D208" s="1105"/>
      <c r="E208" s="1106">
        <v>2012</v>
      </c>
      <c r="F208" s="1097" t="s">
        <v>1432</v>
      </c>
      <c r="G208" s="1107"/>
      <c r="H208" s="408"/>
      <c r="I208" s="1094">
        <v>29.2</v>
      </c>
      <c r="J208" s="72" t="str">
        <f>IF(ISBLANK(I208)," ",IF(ISTEXT(I208)," ",IF(I208&lt;=Нормативы!$H$38,"КМС",IF(I208&lt;=Нормативы!$H$39,"КМС",IF(I208&lt;=Нормативы!$L$40,"КМС",IF(I208&lt;=Нормативы!$L$41,"I",IF(I208&lt;=Нормативы!$L$42,"II",IF(I208&lt;=Нормативы!$L$43,"III",IF(I208&lt;=Нормативы!$L$44,"I юн",IF(I208&lt;=Нормативы!$L$45,"II юн",IF(I208&lt;=Нормативы!$L$46,"III юн","б/р")))))))))))</f>
        <v>I юн</v>
      </c>
    </row>
    <row r="209" spans="1:10" x14ac:dyDescent="0.3">
      <c r="A209" s="1075">
        <v>9</v>
      </c>
      <c r="B209" s="1107" t="s">
        <v>27</v>
      </c>
      <c r="C209" s="1104" t="s">
        <v>1551</v>
      </c>
      <c r="D209" s="1105"/>
      <c r="E209" s="1106">
        <v>2012</v>
      </c>
      <c r="F209" s="1097" t="s">
        <v>1433</v>
      </c>
      <c r="G209" s="1107"/>
      <c r="H209" s="408"/>
      <c r="I209" s="1094">
        <v>29.82</v>
      </c>
      <c r="J209" s="72" t="str">
        <f>IF(ISBLANK(I209)," ",IF(ISTEXT(I209)," ",IF(I209&lt;=Нормативы!$H$38,"КМС",IF(I209&lt;=Нормативы!$H$39,"КМС",IF(I209&lt;=Нормативы!$L$40,"КМС",IF(I209&lt;=Нормативы!$L$41,"I",IF(I209&lt;=Нормативы!$L$42,"II",IF(I209&lt;=Нормативы!$L$43,"III",IF(I209&lt;=Нормативы!$L$44,"I юн",IF(I209&lt;=Нормативы!$L$45,"II юн",IF(I209&lt;=Нормативы!$L$46,"III юн","б/р")))))))))))</f>
        <v>II юн</v>
      </c>
    </row>
    <row r="210" spans="1:10" x14ac:dyDescent="0.3">
      <c r="A210" s="1075">
        <v>10</v>
      </c>
      <c r="B210" s="1107" t="s">
        <v>32</v>
      </c>
      <c r="C210" s="1104" t="s">
        <v>1549</v>
      </c>
      <c r="D210" s="1105"/>
      <c r="E210" s="1106">
        <v>2012</v>
      </c>
      <c r="F210" s="1097" t="s">
        <v>573</v>
      </c>
      <c r="G210" s="1107"/>
      <c r="H210" s="408"/>
      <c r="I210" s="1094">
        <v>30.39</v>
      </c>
      <c r="J210" s="72" t="str">
        <f>IF(ISBLANK(I210)," ",IF(ISTEXT(I210)," ",IF(I210&lt;=Нормативы!$H$38,"КМС",IF(I210&lt;=Нормативы!$H$39,"КМС",IF(I210&lt;=Нормативы!$L$40,"КМС",IF(I210&lt;=Нормативы!$L$41,"I",IF(I210&lt;=Нормативы!$L$42,"II",IF(I210&lt;=Нормативы!$L$43,"III",IF(I210&lt;=Нормативы!$L$44,"I юн",IF(I210&lt;=Нормативы!$L$45,"II юн",IF(I210&lt;=Нормативы!$L$46,"III юн","б/р")))))))))))</f>
        <v>II юн</v>
      </c>
    </row>
    <row r="211" spans="1:10" x14ac:dyDescent="0.3">
      <c r="A211" s="1075">
        <v>11</v>
      </c>
      <c r="B211" s="1107" t="s">
        <v>27</v>
      </c>
      <c r="C211" s="1104" t="s">
        <v>1555</v>
      </c>
      <c r="D211" s="1105"/>
      <c r="E211" s="1106">
        <v>2012</v>
      </c>
      <c r="F211" s="1097" t="s">
        <v>1431</v>
      </c>
      <c r="G211" s="1107"/>
      <c r="H211" s="408"/>
      <c r="I211" s="1094">
        <v>30.48</v>
      </c>
      <c r="J211" s="72" t="str">
        <f>IF(ISBLANK(I211)," ",IF(ISTEXT(I211)," ",IF(I211&lt;=Нормативы!$H$38,"КМС",IF(I211&lt;=Нормативы!$H$39,"КМС",IF(I211&lt;=Нормативы!$L$40,"КМС",IF(I211&lt;=Нормативы!$L$41,"I",IF(I211&lt;=Нормативы!$L$42,"II",IF(I211&lt;=Нормативы!$L$43,"III",IF(I211&lt;=Нормативы!$L$44,"I юн",IF(I211&lt;=Нормативы!$L$45,"II юн",IF(I211&lt;=Нормативы!$L$46,"III юн","б/р")))))))))))</f>
        <v>II юн</v>
      </c>
    </row>
    <row r="212" spans="1:10" x14ac:dyDescent="0.3">
      <c r="A212" s="1075">
        <v>12</v>
      </c>
      <c r="B212" s="1107" t="s">
        <v>30</v>
      </c>
      <c r="C212" s="1104" t="s">
        <v>1548</v>
      </c>
      <c r="D212" s="1105"/>
      <c r="E212" s="1106">
        <v>2012</v>
      </c>
      <c r="F212" s="1097" t="s">
        <v>1430</v>
      </c>
      <c r="G212" s="1107"/>
      <c r="H212" s="408"/>
      <c r="I212" s="1112">
        <v>31.27</v>
      </c>
      <c r="J212" s="72" t="str">
        <f>IF(ISBLANK(I212)," ",IF(ISTEXT(I212)," ",IF(I212&lt;=Нормативы!$H$38,"КМС",IF(I212&lt;=Нормативы!$H$39,"КМС",IF(I212&lt;=Нормативы!$L$40,"КМС",IF(I212&lt;=Нормативы!$L$41,"I",IF(I212&lt;=Нормативы!$L$42,"II",IF(I212&lt;=Нормативы!$L$43,"III",IF(I212&lt;=Нормативы!$L$44,"I юн",IF(I212&lt;=Нормативы!$L$45,"II юн",IF(I212&lt;=Нормативы!$L$46,"III юн","б/р")))))))))))</f>
        <v>II юн</v>
      </c>
    </row>
    <row r="213" spans="1:10" x14ac:dyDescent="0.3">
      <c r="A213" s="1075">
        <v>13</v>
      </c>
      <c r="B213" s="1107" t="s">
        <v>32</v>
      </c>
      <c r="C213" s="1104" t="s">
        <v>1547</v>
      </c>
      <c r="D213" s="1105"/>
      <c r="E213" s="1106">
        <v>2012</v>
      </c>
      <c r="F213" s="1097" t="s">
        <v>573</v>
      </c>
      <c r="G213" s="1107"/>
      <c r="H213" s="408"/>
      <c r="I213" s="1094">
        <v>31.45</v>
      </c>
      <c r="J213" s="72" t="str">
        <f>IF(ISBLANK(I213)," ",IF(ISTEXT(I213)," ",IF(I213&lt;=Нормативы!$H$38,"КМС",IF(I213&lt;=Нормативы!$H$39,"КМС",IF(I213&lt;=Нормативы!$L$40,"КМС",IF(I213&lt;=Нормативы!$L$41,"I",IF(I213&lt;=Нормативы!$L$42,"II",IF(I213&lt;=Нормативы!$L$43,"III",IF(I213&lt;=Нормативы!$L$44,"I юн",IF(I213&lt;=Нормативы!$L$45,"II юн",IF(I213&lt;=Нормативы!$L$46,"III юн","б/р")))))))))))</f>
        <v>II юн</v>
      </c>
    </row>
    <row r="214" spans="1:10" x14ac:dyDescent="0.3">
      <c r="A214" s="1075">
        <v>14</v>
      </c>
      <c r="B214" s="1107" t="s">
        <v>27</v>
      </c>
      <c r="C214" s="1104" t="s">
        <v>1553</v>
      </c>
      <c r="D214" s="1105"/>
      <c r="E214" s="1106">
        <v>2012</v>
      </c>
      <c r="F214" s="1097" t="s">
        <v>1432</v>
      </c>
      <c r="G214" s="1107"/>
      <c r="H214" s="408"/>
      <c r="I214" s="1094">
        <v>31.56</v>
      </c>
      <c r="J214" s="72" t="str">
        <f>IF(ISBLANK(I214)," ",IF(ISTEXT(I214)," ",IF(I214&lt;=Нормативы!$H$38,"КМС",IF(I214&lt;=Нормативы!$H$39,"КМС",IF(I214&lt;=Нормативы!$L$40,"КМС",IF(I214&lt;=Нормативы!$L$41,"I",IF(I214&lt;=Нормативы!$L$42,"II",IF(I214&lt;=Нормативы!$L$43,"III",IF(I214&lt;=Нормативы!$L$44,"I юн",IF(I214&lt;=Нормативы!$L$45,"II юн",IF(I214&lt;=Нормативы!$L$46,"III юн","б/р")))))))))))</f>
        <v>II юн</v>
      </c>
    </row>
    <row r="215" spans="1:10" x14ac:dyDescent="0.3">
      <c r="A215" s="1075">
        <v>15</v>
      </c>
      <c r="B215" s="1107" t="s">
        <v>27</v>
      </c>
      <c r="C215" s="1104" t="s">
        <v>1552</v>
      </c>
      <c r="D215" s="1105"/>
      <c r="E215" s="1106">
        <v>2012</v>
      </c>
      <c r="F215" s="1097" t="s">
        <v>1432</v>
      </c>
      <c r="G215" s="1107"/>
      <c r="H215" s="408"/>
      <c r="I215" s="1094">
        <v>31.77</v>
      </c>
      <c r="J215" s="72" t="str">
        <f>IF(ISBLANK(I215)," ",IF(ISTEXT(I215)," ",IF(I215&lt;=Нормативы!$H$38,"КМС",IF(I215&lt;=Нормативы!$H$39,"КМС",IF(I215&lt;=Нормативы!$L$40,"КМС",IF(I215&lt;=Нормативы!$L$41,"I",IF(I215&lt;=Нормативы!$L$42,"II",IF(I215&lt;=Нормативы!$L$43,"III",IF(I215&lt;=Нормативы!$L$44,"I юн",IF(I215&lt;=Нормативы!$L$45,"II юн",IF(I215&lt;=Нормативы!$L$46,"III юн","б/р")))))))))))</f>
        <v>II юн</v>
      </c>
    </row>
    <row r="216" spans="1:10" x14ac:dyDescent="0.3">
      <c r="A216" s="1075">
        <v>16</v>
      </c>
      <c r="B216" s="1107" t="s">
        <v>27</v>
      </c>
      <c r="C216" s="1104" t="s">
        <v>1550</v>
      </c>
      <c r="D216" s="1105"/>
      <c r="E216" s="1106">
        <v>2012</v>
      </c>
      <c r="F216" s="1097" t="s">
        <v>1402</v>
      </c>
      <c r="G216" s="1107"/>
      <c r="H216" s="408"/>
      <c r="I216" s="1094">
        <v>32.369999999999997</v>
      </c>
      <c r="J216" s="72" t="str">
        <f>IF(ISBLANK(I216)," ",IF(ISTEXT(I216)," ",IF(I216&lt;=Нормативы!$H$38,"КМС",IF(I216&lt;=Нормативы!$H$39,"КМС",IF(I216&lt;=Нормативы!$L$40,"КМС",IF(I216&lt;=Нормативы!$L$41,"I",IF(I216&lt;=Нормативы!$L$42,"II",IF(I216&lt;=Нормативы!$L$43,"III",IF(I216&lt;=Нормативы!$L$44,"I юн",IF(I216&lt;=Нормативы!$L$45,"II юн",IF(I216&lt;=Нормативы!$L$46,"III юн","б/р")))))))))))</f>
        <v>III юн</v>
      </c>
    </row>
    <row r="217" spans="1:10" x14ac:dyDescent="0.3">
      <c r="A217" s="1075">
        <v>17</v>
      </c>
      <c r="B217" s="1107" t="s">
        <v>30</v>
      </c>
      <c r="C217" s="1104" t="s">
        <v>1540</v>
      </c>
      <c r="D217" s="1105"/>
      <c r="E217" s="1106">
        <v>2012</v>
      </c>
      <c r="F217" s="1097" t="s">
        <v>573</v>
      </c>
      <c r="G217" s="1107"/>
      <c r="H217" s="408"/>
      <c r="I217" s="1094">
        <v>32.71</v>
      </c>
      <c r="J217" s="72" t="str">
        <f>IF(ISBLANK(I217)," ",IF(ISTEXT(I217)," ",IF(I217&lt;=Нормативы!$H$38,"КМС",IF(I217&lt;=Нормативы!$H$39,"КМС",IF(I217&lt;=Нормативы!$L$40,"КМС",IF(I217&lt;=Нормативы!$L$41,"I",IF(I217&lt;=Нормативы!$L$42,"II",IF(I217&lt;=Нормативы!$L$43,"III",IF(I217&lt;=Нормативы!$L$44,"I юн",IF(I217&lt;=Нормативы!$L$45,"II юн",IF(I217&lt;=Нормативы!$L$46,"III юн","б/р")))))))))))</f>
        <v>III юн</v>
      </c>
    </row>
    <row r="218" spans="1:10" x14ac:dyDescent="0.3">
      <c r="A218" s="1075">
        <v>18</v>
      </c>
      <c r="B218" s="1107" t="s">
        <v>32</v>
      </c>
      <c r="C218" s="1104" t="s">
        <v>1545</v>
      </c>
      <c r="D218" s="1105"/>
      <c r="E218" s="1106">
        <v>2012</v>
      </c>
      <c r="F218" s="1097" t="s">
        <v>573</v>
      </c>
      <c r="G218" s="1107"/>
      <c r="H218" s="408"/>
      <c r="I218" s="1094">
        <v>33.56</v>
      </c>
      <c r="J218" s="72" t="str">
        <f>IF(ISBLANK(I218)," ",IF(ISTEXT(I218)," ",IF(I218&lt;=Нормативы!$H$38,"КМС",IF(I218&lt;=Нормативы!$H$39,"КМС",IF(I218&lt;=Нормативы!$L$40,"КМС",IF(I218&lt;=Нормативы!$L$41,"I",IF(I218&lt;=Нормативы!$L$42,"II",IF(I218&lt;=Нормативы!$L$43,"III",IF(I218&lt;=Нормативы!$L$44,"I юн",IF(I218&lt;=Нормативы!$L$45,"II юн",IF(I218&lt;=Нормативы!$L$46,"III юн","б/р")))))))))))</f>
        <v>III юн</v>
      </c>
    </row>
    <row r="219" spans="1:10" x14ac:dyDescent="0.3">
      <c r="A219" s="1075">
        <v>19</v>
      </c>
      <c r="B219" s="1103" t="s">
        <v>32</v>
      </c>
      <c r="C219" s="1104" t="s">
        <v>1544</v>
      </c>
      <c r="D219" s="1105"/>
      <c r="E219" s="1106">
        <v>2012</v>
      </c>
      <c r="F219" s="1097" t="s">
        <v>573</v>
      </c>
      <c r="G219" s="1107"/>
      <c r="H219" s="408"/>
      <c r="I219" s="1094">
        <v>33.979999999999997</v>
      </c>
      <c r="J219" s="72" t="str">
        <f>IF(ISBLANK(I219)," ",IF(ISTEXT(I219)," ",IF(I219&lt;=Нормативы!$H$38,"КМС",IF(I219&lt;=Нормативы!$H$39,"КМС",IF(I219&lt;=Нормативы!$L$40,"КМС",IF(I219&lt;=Нормативы!$L$41,"I",IF(I219&lt;=Нормативы!$L$42,"II",IF(I219&lt;=Нормативы!$L$43,"III",IF(I219&lt;=Нормативы!$L$44,"I юн",IF(I219&lt;=Нормативы!$L$45,"II юн",IF(I219&lt;=Нормативы!$L$46,"III юн","б/р")))))))))))</f>
        <v>III юн</v>
      </c>
    </row>
    <row r="220" spans="1:10" x14ac:dyDescent="0.3">
      <c r="A220" s="1075">
        <v>20</v>
      </c>
      <c r="B220" s="1107" t="s">
        <v>32</v>
      </c>
      <c r="C220" s="1104" t="s">
        <v>1542</v>
      </c>
      <c r="D220" s="1105"/>
      <c r="E220" s="1106">
        <v>2012</v>
      </c>
      <c r="F220" s="1097" t="s">
        <v>1404</v>
      </c>
      <c r="G220" s="1107"/>
      <c r="H220" s="408"/>
      <c r="I220" s="1094">
        <v>34.24</v>
      </c>
      <c r="J220" s="72" t="str">
        <f>IF(ISBLANK(I220)," ",IF(ISTEXT(I220)," ",IF(I220&lt;=Нормативы!$H$38,"КМС",IF(I220&lt;=Нормативы!$H$39,"КМС",IF(I220&lt;=Нормативы!$L$40,"КМС",IF(I220&lt;=Нормативы!$L$41,"I",IF(I220&lt;=Нормативы!$L$42,"II",IF(I220&lt;=Нормативы!$L$43,"III",IF(I220&lt;=Нормативы!$L$44,"I юн",IF(I220&lt;=Нормативы!$L$45,"II юн",IF(I220&lt;=Нормативы!$L$46,"III юн","б/р")))))))))))</f>
        <v>III юн</v>
      </c>
    </row>
    <row r="221" spans="1:10" x14ac:dyDescent="0.3">
      <c r="A221" s="1075">
        <v>21</v>
      </c>
      <c r="B221" s="1107" t="s">
        <v>28</v>
      </c>
      <c r="C221" s="1104" t="s">
        <v>1546</v>
      </c>
      <c r="D221" s="1105"/>
      <c r="E221" s="1106">
        <v>2012</v>
      </c>
      <c r="F221" s="1097" t="s">
        <v>573</v>
      </c>
      <c r="G221" s="1107"/>
      <c r="H221" s="408"/>
      <c r="I221" s="1094">
        <v>34.950000000000003</v>
      </c>
      <c r="J221" s="72" t="str">
        <f>IF(ISBLANK(I221)," ",IF(ISTEXT(I221)," ",IF(I221&lt;=Нормативы!$H$38,"КМС",IF(I221&lt;=Нормативы!$H$39,"КМС",IF(I221&lt;=Нормативы!$L$40,"КМС",IF(I221&lt;=Нормативы!$L$41,"I",IF(I221&lt;=Нормативы!$L$42,"II",IF(I221&lt;=Нормативы!$L$43,"III",IF(I221&lt;=Нормативы!$L$44,"I юн",IF(I221&lt;=Нормативы!$L$45,"II юн",IF(I221&lt;=Нормативы!$L$46,"III юн","б/р")))))))))))</f>
        <v>III юн</v>
      </c>
    </row>
    <row r="222" spans="1:10" x14ac:dyDescent="0.3">
      <c r="A222" s="1075">
        <v>22</v>
      </c>
      <c r="B222" s="1107" t="s">
        <v>32</v>
      </c>
      <c r="C222" s="1104" t="s">
        <v>1541</v>
      </c>
      <c r="D222" s="1105"/>
      <c r="E222" s="1106">
        <v>2012</v>
      </c>
      <c r="F222" s="1097" t="s">
        <v>1430</v>
      </c>
      <c r="G222" s="1107"/>
      <c r="H222" s="408"/>
      <c r="I222" s="1112">
        <v>38.82</v>
      </c>
      <c r="J222" s="72" t="str">
        <f>IF(ISBLANK(I222)," ",IF(ISTEXT(I222)," ",IF(I222&lt;=Нормативы!$H$38,"КМС",IF(I222&lt;=Нормативы!$H$39,"КМС",IF(I222&lt;=Нормативы!$L$40,"КМС",IF(I222&lt;=Нормативы!$L$41,"I",IF(I222&lt;=Нормативы!$L$42,"II",IF(I222&lt;=Нормативы!$L$43,"III",IF(I222&lt;=Нормативы!$L$44,"I юн",IF(I222&lt;=Нормативы!$L$45,"II юн",IF(I222&lt;=Нормативы!$L$46,"III юн","б/р")))))))))))</f>
        <v>б/р</v>
      </c>
    </row>
    <row r="223" spans="1:10" x14ac:dyDescent="0.3">
      <c r="A223" s="1075"/>
      <c r="B223" s="1088"/>
      <c r="C223" s="1084"/>
      <c r="D223" s="1084"/>
      <c r="E223" s="1084"/>
      <c r="F223" s="1084"/>
      <c r="G223" s="1084"/>
      <c r="H223" s="408"/>
      <c r="I223" s="408"/>
    </row>
    <row r="224" spans="1:10" x14ac:dyDescent="0.3">
      <c r="A224" s="408"/>
      <c r="B224" s="408"/>
      <c r="C224" s="46" t="s">
        <v>1563</v>
      </c>
      <c r="D224" s="408"/>
      <c r="E224" s="408"/>
      <c r="F224" s="408"/>
      <c r="G224" s="408"/>
      <c r="H224" s="408"/>
      <c r="I224" s="408"/>
    </row>
    <row r="225" spans="1:10" x14ac:dyDescent="0.3">
      <c r="A225" s="1075">
        <v>1</v>
      </c>
      <c r="B225" s="1108" t="s">
        <v>50</v>
      </c>
      <c r="C225" s="1104" t="s">
        <v>1566</v>
      </c>
      <c r="D225" s="1105"/>
      <c r="E225" s="1106">
        <v>2010</v>
      </c>
      <c r="F225" s="1097" t="s">
        <v>1403</v>
      </c>
      <c r="G225" s="1107"/>
      <c r="H225" s="408"/>
      <c r="I225" s="1094">
        <v>21.89</v>
      </c>
      <c r="J225" s="72" t="str">
        <f>IF(ISBLANK(I225)," ",IF(ISTEXT(I225)," ",IF(I225&lt;=Нормативы!$H$5,"КМС",IF(I225&lt;=Нормативы!$H$6,"КМС",IF(I225&lt;=Нормативы!$L$7,"КМС",IF(I225&lt;=Нормативы!$L$8,"I",IF(I225&lt;=Нормативы!$L$9,"II",IF(I225&lt;=Нормативы!$L$10,"III",IF(I225&lt;=Нормативы!$L$11,"I юн",IF(I225&lt;=Нормативы!$L$12,"II юн",IF(I225&lt;=Нормативы!$L$13,"III юн",IF(ISTEXT(I225)," ",IF(ISBLANK(I225)," ","б/р")))))))))))))</f>
        <v>II</v>
      </c>
    </row>
    <row r="226" spans="1:10" x14ac:dyDescent="0.3">
      <c r="A226" s="1075">
        <v>2</v>
      </c>
      <c r="B226" s="1108" t="s">
        <v>30</v>
      </c>
      <c r="C226" s="1104" t="s">
        <v>1565</v>
      </c>
      <c r="D226" s="1105"/>
      <c r="E226" s="1106">
        <v>2010</v>
      </c>
      <c r="F226" s="1097" t="s">
        <v>1402</v>
      </c>
      <c r="G226" s="1107"/>
      <c r="H226" s="408"/>
      <c r="I226" s="1094">
        <v>22.75</v>
      </c>
      <c r="J226" s="72" t="str">
        <f>IF(ISBLANK(I226)," ",IF(ISTEXT(I226)," ",IF(I226&lt;=Нормативы!$H$5,"КМС",IF(I226&lt;=Нормативы!$H$6,"КМС",IF(I226&lt;=Нормативы!$L$7,"КМС",IF(I226&lt;=Нормативы!$L$8,"I",IF(I226&lt;=Нормативы!$L$9,"II",IF(I226&lt;=Нормативы!$L$10,"III",IF(I226&lt;=Нормативы!$L$11,"I юн",IF(I226&lt;=Нормативы!$L$12,"II юн",IF(I226&lt;=Нормативы!$L$13,"III юн",IF(ISTEXT(I226)," ",IF(ISBLANK(I226)," ","б/р")))))))))))))</f>
        <v>III</v>
      </c>
    </row>
    <row r="227" spans="1:10" x14ac:dyDescent="0.3">
      <c r="A227" s="1075">
        <v>3</v>
      </c>
      <c r="B227" s="1108" t="s">
        <v>30</v>
      </c>
      <c r="C227" s="1104" t="s">
        <v>1564</v>
      </c>
      <c r="D227" s="1105"/>
      <c r="E227" s="1106">
        <v>2010</v>
      </c>
      <c r="F227" s="1097" t="s">
        <v>1403</v>
      </c>
      <c r="G227" s="1107"/>
      <c r="H227" s="408"/>
      <c r="I227" s="1094">
        <v>24.65</v>
      </c>
      <c r="J227" s="72" t="str">
        <f>IF(ISBLANK(I227)," ",IF(ISTEXT(I227)," ",IF(I227&lt;=Нормативы!$H$5,"КМС",IF(I227&lt;=Нормативы!$H$6,"КМС",IF(I227&lt;=Нормативы!$L$7,"КМС",IF(I227&lt;=Нормативы!$L$8,"I",IF(I227&lt;=Нормативы!$L$9,"II",IF(I227&lt;=Нормативы!$L$10,"III",IF(I227&lt;=Нормативы!$L$11,"I юн",IF(I227&lt;=Нормативы!$L$12,"II юн",IF(I227&lt;=Нормативы!$L$13,"III юн",IF(ISTEXT(I227)," ",IF(ISBLANK(I227)," ","б/р")))))))))))))</f>
        <v>I юн</v>
      </c>
    </row>
    <row r="228" spans="1:10" x14ac:dyDescent="0.3">
      <c r="A228" s="1075">
        <v>4</v>
      </c>
      <c r="B228" s="1108" t="s">
        <v>56</v>
      </c>
      <c r="C228" s="1104" t="s">
        <v>1447</v>
      </c>
      <c r="D228" s="1105"/>
      <c r="E228" s="1106">
        <v>2010</v>
      </c>
      <c r="F228" s="1097" t="s">
        <v>1432</v>
      </c>
      <c r="G228" s="1107"/>
      <c r="H228" s="408"/>
      <c r="I228" s="1094">
        <v>27.15</v>
      </c>
      <c r="J228" s="72" t="str">
        <f>IF(ISBLANK(I228)," ",IF(ISTEXT(I228)," ",IF(I228&lt;=Нормативы!$H$5,"КМС",IF(I228&lt;=Нормативы!$H$6,"КМС",IF(I228&lt;=Нормативы!$L$7,"КМС",IF(I228&lt;=Нормативы!$L$8,"I",IF(I228&lt;=Нормативы!$L$9,"II",IF(I228&lt;=Нормативы!$L$10,"III",IF(I228&lt;=Нормативы!$L$11,"I юн",IF(I228&lt;=Нормативы!$L$12,"II юн",IF(I228&lt;=Нормативы!$L$13,"III юн",IF(ISTEXT(I228)," ",IF(ISBLANK(I228)," ","б/р")))))))))))))</f>
        <v>II юн</v>
      </c>
    </row>
    <row r="229" spans="1:10" x14ac:dyDescent="0.3">
      <c r="A229" s="1075"/>
      <c r="B229" s="1088"/>
      <c r="C229" s="1089"/>
      <c r="D229" s="1090"/>
      <c r="E229" s="1090"/>
      <c r="F229" s="1091"/>
      <c r="G229" s="1092"/>
      <c r="H229" s="408"/>
      <c r="I229" s="408"/>
    </row>
    <row r="230" spans="1:10" x14ac:dyDescent="0.3">
      <c r="A230" s="408"/>
      <c r="B230" s="408"/>
      <c r="C230" s="46" t="s">
        <v>1640</v>
      </c>
      <c r="D230" s="408"/>
      <c r="E230" s="408"/>
      <c r="F230" s="408"/>
      <c r="G230" s="408"/>
      <c r="H230" s="408"/>
      <c r="I230" s="408"/>
    </row>
    <row r="231" spans="1:10" x14ac:dyDescent="0.3">
      <c r="A231" s="1075">
        <v>1</v>
      </c>
      <c r="B231" s="1108" t="s">
        <v>50</v>
      </c>
      <c r="C231" s="1104" t="s">
        <v>1572</v>
      </c>
      <c r="D231" s="1105"/>
      <c r="E231" s="1106">
        <v>2011</v>
      </c>
      <c r="F231" s="1097" t="s">
        <v>1403</v>
      </c>
      <c r="G231" s="1107"/>
      <c r="H231" s="408"/>
      <c r="I231" s="1094">
        <v>20.76</v>
      </c>
      <c r="J231" s="72" t="str">
        <f>IF(ISBLANK(I231)," ",IF(ISTEXT(I231)," ",IF(I231&lt;=Нормативы!$H$5,"КМС",IF(I231&lt;=Нормативы!$H$6,"КМС",IF(I231&lt;=Нормативы!$L$7,"КМС",IF(I231&lt;=Нормативы!$L$8,"I",IF(I231&lt;=Нормативы!$L$9,"II",IF(I231&lt;=Нормативы!$L$10,"III",IF(I231&lt;=Нормативы!$L$11,"I юн",IF(I231&lt;=Нормативы!$L$12,"II юн",IF(I231&lt;=Нормативы!$L$13,"III юн",IF(ISTEXT(I231)," ",IF(ISBLANK(I231)," ","б/р")))))))))))))</f>
        <v>I</v>
      </c>
    </row>
    <row r="232" spans="1:10" x14ac:dyDescent="0.3">
      <c r="A232" s="1075">
        <v>2</v>
      </c>
      <c r="B232" s="1107" t="s">
        <v>7</v>
      </c>
      <c r="C232" s="1104" t="s">
        <v>1570</v>
      </c>
      <c r="D232" s="1105"/>
      <c r="E232" s="1106">
        <v>2011</v>
      </c>
      <c r="F232" s="1097" t="s">
        <v>573</v>
      </c>
      <c r="G232" s="1107"/>
      <c r="H232" s="408"/>
      <c r="I232" s="1094">
        <v>21.66</v>
      </c>
      <c r="J232" s="72" t="str">
        <f>IF(ISBLANK(I232)," ",IF(ISTEXT(I232)," ",IF(I232&lt;=Нормативы!$H$5,"КМС",IF(I232&lt;=Нормативы!$H$6,"КМС",IF(I232&lt;=Нормативы!$L$7,"КМС",IF(I232&lt;=Нормативы!$L$8,"I",IF(I232&lt;=Нормативы!$L$9,"II",IF(I232&lt;=Нормативы!$L$10,"III",IF(I232&lt;=Нормативы!$L$11,"I юн",IF(I232&lt;=Нормативы!$L$12,"II юн",IF(I232&lt;=Нормативы!$L$13,"III юн",IF(ISTEXT(I232)," ",IF(ISBLANK(I232)," ","б/р")))))))))))))</f>
        <v>II</v>
      </c>
    </row>
    <row r="233" spans="1:10" x14ac:dyDescent="0.3">
      <c r="A233" s="1075">
        <v>3</v>
      </c>
      <c r="B233" s="1108" t="s">
        <v>50</v>
      </c>
      <c r="C233" s="1104" t="s">
        <v>1571</v>
      </c>
      <c r="D233" s="1105"/>
      <c r="E233" s="1106">
        <v>2011</v>
      </c>
      <c r="F233" s="1097" t="s">
        <v>1403</v>
      </c>
      <c r="G233" s="1107"/>
      <c r="H233" s="408"/>
      <c r="I233" s="1094">
        <v>21.95</v>
      </c>
      <c r="J233" s="72" t="str">
        <f>IF(ISBLANK(I233)," ",IF(ISTEXT(I233)," ",IF(I233&lt;=Нормативы!$H$5,"КМС",IF(I233&lt;=Нормативы!$H$6,"КМС",IF(I233&lt;=Нормативы!$L$7,"КМС",IF(I233&lt;=Нормативы!$L$8,"I",IF(I233&lt;=Нормативы!$L$9,"II",IF(I233&lt;=Нормативы!$L$10,"III",IF(I233&lt;=Нормативы!$L$11,"I юн",IF(I233&lt;=Нормативы!$L$12,"II юн",IF(I233&lt;=Нормативы!$L$13,"III юн",IF(ISTEXT(I233)," ",IF(ISBLANK(I233)," ","б/р")))))))))))))</f>
        <v>II</v>
      </c>
    </row>
    <row r="234" spans="1:10" x14ac:dyDescent="0.3">
      <c r="A234" s="1075">
        <v>4</v>
      </c>
      <c r="B234" s="1107" t="s">
        <v>7</v>
      </c>
      <c r="C234" s="1104" t="s">
        <v>1569</v>
      </c>
      <c r="D234" s="1105"/>
      <c r="E234" s="1106">
        <v>2011</v>
      </c>
      <c r="F234" s="1097" t="s">
        <v>573</v>
      </c>
      <c r="G234" s="1107"/>
      <c r="H234" s="408"/>
      <c r="I234" s="1094">
        <v>22.62</v>
      </c>
      <c r="J234" s="72" t="str">
        <f>IF(ISBLANK(I234)," ",IF(ISTEXT(I234)," ",IF(I234&lt;=Нормативы!$H$5,"КМС",IF(I234&lt;=Нормативы!$H$6,"КМС",IF(I234&lt;=Нормативы!$L$7,"КМС",IF(I234&lt;=Нормативы!$L$8,"I",IF(I234&lt;=Нормативы!$L$9,"II",IF(I234&lt;=Нормативы!$L$10,"III",IF(I234&lt;=Нормативы!$L$11,"I юн",IF(I234&lt;=Нормативы!$L$12,"II юн",IF(I234&lt;=Нормативы!$L$13,"III юн",IF(ISTEXT(I234)," ",IF(ISBLANK(I234)," ","б/р")))))))))))))</f>
        <v>II</v>
      </c>
    </row>
    <row r="235" spans="1:10" x14ac:dyDescent="0.3">
      <c r="A235" s="1075">
        <v>5</v>
      </c>
      <c r="B235" s="1107" t="s">
        <v>31</v>
      </c>
      <c r="C235" s="1104" t="s">
        <v>1567</v>
      </c>
      <c r="D235" s="1105"/>
      <c r="E235" s="1106">
        <v>2011</v>
      </c>
      <c r="F235" s="1097" t="s">
        <v>573</v>
      </c>
      <c r="G235" s="1107"/>
      <c r="H235" s="408"/>
      <c r="I235" s="1094">
        <v>24.43</v>
      </c>
      <c r="J235" s="72" t="str">
        <f>IF(ISBLANK(I235)," ",IF(ISTEXT(I235)," ",IF(I235&lt;=Нормативы!$H$5,"КМС",IF(I235&lt;=Нормативы!$H$6,"КМС",IF(I235&lt;=Нормативы!$L$7,"КМС",IF(I235&lt;=Нормативы!$L$8,"I",IF(I235&lt;=Нормативы!$L$9,"II",IF(I235&lt;=Нормативы!$L$10,"III",IF(I235&lt;=Нормативы!$L$11,"I юн",IF(I235&lt;=Нормативы!$L$12,"II юн",IF(I235&lt;=Нормативы!$L$13,"III юн",IF(ISTEXT(I235)," ",IF(ISBLANK(I235)," ","б/р")))))))))))))</f>
        <v>III</v>
      </c>
    </row>
    <row r="236" spans="1:10" x14ac:dyDescent="0.3">
      <c r="A236" s="1075">
        <v>6</v>
      </c>
      <c r="B236" s="1107" t="s">
        <v>30</v>
      </c>
      <c r="C236" s="1104" t="s">
        <v>1466</v>
      </c>
      <c r="D236" s="1105"/>
      <c r="E236" s="1106">
        <v>2011</v>
      </c>
      <c r="F236" s="1097" t="s">
        <v>573</v>
      </c>
      <c r="G236" s="1107"/>
      <c r="H236" s="408"/>
      <c r="I236" s="1094">
        <v>24.44</v>
      </c>
      <c r="J236" s="72" t="str">
        <f>IF(ISBLANK(I236)," ",IF(ISTEXT(I236)," ",IF(I236&lt;=Нормативы!$H$5,"КМС",IF(I236&lt;=Нормативы!$H$6,"КМС",IF(I236&lt;=Нормативы!$L$7,"КМС",IF(I236&lt;=Нормативы!$L$8,"I",IF(I236&lt;=Нормативы!$L$9,"II",IF(I236&lt;=Нормативы!$L$10,"III",IF(I236&lt;=Нормативы!$L$11,"I юн",IF(I236&lt;=Нормативы!$L$12,"II юн",IF(I236&lt;=Нормативы!$L$13,"III юн",IF(ISTEXT(I236)," ",IF(ISBLANK(I236)," ","б/р")))))))))))))</f>
        <v>III</v>
      </c>
    </row>
    <row r="237" spans="1:10" x14ac:dyDescent="0.3">
      <c r="A237" s="1075">
        <v>7</v>
      </c>
      <c r="B237" s="1107" t="s">
        <v>31</v>
      </c>
      <c r="C237" s="1104" t="s">
        <v>1568</v>
      </c>
      <c r="D237" s="1105"/>
      <c r="E237" s="1106">
        <v>2011</v>
      </c>
      <c r="F237" s="1097" t="s">
        <v>573</v>
      </c>
      <c r="G237" s="1107"/>
      <c r="H237" s="408"/>
      <c r="I237" s="1094">
        <v>24.76</v>
      </c>
      <c r="J237" s="72" t="str">
        <f>IF(ISBLANK(I237)," ",IF(ISTEXT(I237)," ",IF(I237&lt;=Нормативы!$H$5,"КМС",IF(I237&lt;=Нормативы!$H$6,"КМС",IF(I237&lt;=Нормативы!$L$7,"КМС",IF(I237&lt;=Нормативы!$L$8,"I",IF(I237&lt;=Нормативы!$L$9,"II",IF(I237&lt;=Нормативы!$L$10,"III",IF(I237&lt;=Нормативы!$L$11,"I юн",IF(I237&lt;=Нормативы!$L$12,"II юн",IF(I237&lt;=Нормативы!$L$13,"III юн",IF(ISTEXT(I237)," ",IF(ISBLANK(I237)," ","б/р")))))))))))))</f>
        <v>I юн</v>
      </c>
    </row>
    <row r="238" spans="1:10" x14ac:dyDescent="0.3">
      <c r="A238" s="1075">
        <v>8</v>
      </c>
      <c r="B238" s="1108" t="s">
        <v>31</v>
      </c>
      <c r="C238" s="1104" t="s">
        <v>1460</v>
      </c>
      <c r="D238" s="1105"/>
      <c r="E238" s="1106">
        <v>2011</v>
      </c>
      <c r="F238" s="1097" t="s">
        <v>573</v>
      </c>
      <c r="G238" s="1107"/>
      <c r="H238" s="408"/>
      <c r="I238" s="1094">
        <v>29.1</v>
      </c>
      <c r="J238" s="72" t="str">
        <f>IF(ISBLANK(I238)," ",IF(ISTEXT(I238)," ",IF(I238&lt;=Нормативы!$H$5,"КМС",IF(I238&lt;=Нормативы!$H$6,"КМС",IF(I238&lt;=Нормативы!$L$7,"КМС",IF(I238&lt;=Нормативы!$L$8,"I",IF(I238&lt;=Нормативы!$L$9,"II",IF(I238&lt;=Нормативы!$L$10,"III",IF(I238&lt;=Нормативы!$L$11,"I юн",IF(I238&lt;=Нормативы!$L$12,"II юн",IF(I238&lt;=Нормативы!$L$13,"III юн",IF(ISTEXT(I238)," ",IF(ISBLANK(I238)," ","б/р")))))))))))))</f>
        <v>II юн</v>
      </c>
    </row>
    <row r="239" spans="1:10" x14ac:dyDescent="0.3">
      <c r="A239" s="1075"/>
      <c r="B239" s="1107"/>
      <c r="C239" s="1104"/>
      <c r="D239" s="1105"/>
      <c r="E239" s="1106"/>
      <c r="F239" s="1097"/>
      <c r="G239" s="1107"/>
      <c r="H239" s="408"/>
      <c r="I239" s="1094"/>
    </row>
    <row r="240" spans="1:10" x14ac:dyDescent="0.3">
      <c r="A240" s="1075"/>
      <c r="B240" s="1088"/>
      <c r="C240" s="46" t="s">
        <v>1639</v>
      </c>
      <c r="D240" s="408"/>
      <c r="E240" s="408"/>
      <c r="F240" s="408"/>
      <c r="G240" s="408"/>
      <c r="H240" s="408"/>
      <c r="I240" s="408"/>
    </row>
    <row r="241" spans="1:11" x14ac:dyDescent="0.3">
      <c r="A241" s="1075">
        <v>1</v>
      </c>
      <c r="B241" s="1108" t="s">
        <v>31</v>
      </c>
      <c r="C241" s="1104" t="s">
        <v>1573</v>
      </c>
      <c r="D241" s="1105"/>
      <c r="E241" s="1106">
        <v>2012</v>
      </c>
      <c r="F241" s="1097" t="s">
        <v>1433</v>
      </c>
      <c r="G241" s="1107"/>
      <c r="H241" s="1076"/>
      <c r="I241" s="1094">
        <v>26.33</v>
      </c>
      <c r="J241" s="1143" t="str">
        <f>IF(ISBLANK(I241)," ",IF(ISTEXT(I241)," ",IF(I241&lt;=Нормативы!$H$5,"КМС",IF(I241&lt;=Нормативы!$H$6,"КМС",IF(I241&lt;=Нормативы!$L$7,"КМС",IF(I241&lt;=Нормативы!$L$8,"I",IF(I241&lt;=Нормативы!$L$9,"II",IF(I241&lt;=Нормативы!$L$10,"III",IF(I241&lt;=Нормативы!$L$11,"I юн",IF(I241&lt;=Нормативы!$L$12,"II юн",IF(I241&lt;=Нормативы!$L$13,"III юн",IF(ISTEXT(I241)," ",IF(ISBLANK(I241)," ","б/р")))))))))))))</f>
        <v>I юн</v>
      </c>
      <c r="K241" s="1085"/>
    </row>
    <row r="242" spans="1:11" x14ac:dyDescent="0.3">
      <c r="A242" s="1075">
        <v>2</v>
      </c>
      <c r="B242" s="1108" t="s">
        <v>31</v>
      </c>
      <c r="C242" s="1104" t="s">
        <v>1702</v>
      </c>
      <c r="D242" s="1105"/>
      <c r="E242" s="1106">
        <v>2012</v>
      </c>
      <c r="F242" s="1097" t="s">
        <v>1403</v>
      </c>
      <c r="G242" s="1107"/>
      <c r="H242" s="1076"/>
      <c r="I242" s="1094">
        <v>26.8</v>
      </c>
      <c r="J242" s="1143" t="str">
        <f>IF(ISBLANK(I242)," ",IF(ISTEXT(I242)," ",IF(I242&lt;=Нормативы!$H$5,"КМС",IF(I242&lt;=Нормативы!$H$6,"КМС",IF(I242&lt;=Нормативы!$L$7,"КМС",IF(I242&lt;=Нормативы!$L$8,"I",IF(I242&lt;=Нормативы!$L$9,"II",IF(I242&lt;=Нормативы!$L$10,"III",IF(I242&lt;=Нормативы!$L$11,"I юн",IF(I242&lt;=Нормативы!$L$12,"II юн",IF(I242&lt;=Нормативы!$L$13,"III юн",IF(ISTEXT(I242)," ",IF(ISBLANK(I242)," ","б/р")))))))))))))</f>
        <v>I юн</v>
      </c>
      <c r="K242" s="1085"/>
    </row>
    <row r="243" spans="1:11" x14ac:dyDescent="0.3">
      <c r="A243" s="1075">
        <v>3</v>
      </c>
      <c r="B243" s="1108" t="s">
        <v>56</v>
      </c>
      <c r="C243" s="1104" t="s">
        <v>1638</v>
      </c>
      <c r="D243" s="1105"/>
      <c r="E243" s="1106">
        <v>2012</v>
      </c>
      <c r="F243" s="1097" t="s">
        <v>1432</v>
      </c>
      <c r="G243" s="408"/>
      <c r="H243" s="408"/>
      <c r="I243" s="1094">
        <v>27.94</v>
      </c>
      <c r="J243" s="72" t="str">
        <f>IF(ISBLANK(I243)," ",IF(ISTEXT(I243)," ",IF(I243&lt;=Нормативы!$H$5,"КМС",IF(I243&lt;=Нормативы!$H$6,"КМС",IF(I243&lt;=Нормативы!$L$7,"КМС",IF(I243&lt;=Нормативы!$L$8,"I",IF(I243&lt;=Нормативы!$L$9,"II",IF(I243&lt;=Нормативы!$L$10,"III",IF(I243&lt;=Нормативы!$L$11,"I юн",IF(I243&lt;=Нормативы!$L$12,"II юн",IF(I243&lt;=Нормативы!$L$13,"III юн",IF(ISTEXT(I243)," ",IF(ISBLANK(I243)," ","б/р")))))))))))))</f>
        <v>II юн</v>
      </c>
    </row>
    <row r="244" spans="1:11" x14ac:dyDescent="0.3">
      <c r="A244" s="408"/>
      <c r="B244" s="408"/>
      <c r="C244" s="46"/>
      <c r="D244" s="408"/>
      <c r="E244" s="408"/>
      <c r="F244" s="408"/>
      <c r="G244" s="408"/>
      <c r="H244" s="408"/>
      <c r="I244" s="408"/>
    </row>
    <row r="245" spans="1:11" x14ac:dyDescent="0.3">
      <c r="A245" s="408"/>
      <c r="B245" s="408"/>
      <c r="C245" s="46" t="s">
        <v>1575</v>
      </c>
      <c r="D245" s="408"/>
      <c r="E245" s="408"/>
      <c r="F245" s="408"/>
      <c r="G245" s="408"/>
      <c r="H245" s="408"/>
      <c r="I245" s="408"/>
    </row>
    <row r="246" spans="1:11" x14ac:dyDescent="0.3">
      <c r="A246" s="1075">
        <v>1</v>
      </c>
      <c r="B246" s="1107" t="s">
        <v>30</v>
      </c>
      <c r="C246" s="1104" t="s">
        <v>1578</v>
      </c>
      <c r="D246" s="1105"/>
      <c r="E246" s="1106">
        <v>2010</v>
      </c>
      <c r="F246" s="1097" t="s">
        <v>573</v>
      </c>
      <c r="G246" s="1107"/>
      <c r="H246" s="408"/>
      <c r="I246" s="1094">
        <v>20.14</v>
      </c>
      <c r="J246" s="72" t="str">
        <f>IF(ISBLANK(I246)," ",IF(ISTEXT(I246)," ",IF(I246&lt;=Нормативы!$H$16,"КМС",IF(I246&lt;=Нормативы!$H$17,"КМС",IF(I246&lt;=Нормативы!$L$18,"КМС",IF(I246&lt;=Нормативы!$L$19,"I",IF(I246&lt;=Нормативы!$L$20,"II",IF(I246&lt;=Нормативы!$L$21,"III",IF(I246&lt;=Нормативы!$L$22,"I юн",IF(I246&lt;=Нормативы!$L$23,"II юн",IF(I246&lt;=Нормативы!$L$24,"III юн","б/р")))))))))))</f>
        <v>III</v>
      </c>
    </row>
    <row r="247" spans="1:11" x14ac:dyDescent="0.3">
      <c r="A247" s="1075">
        <v>2</v>
      </c>
      <c r="B247" s="1107" t="s">
        <v>30</v>
      </c>
      <c r="C247" s="1104" t="s">
        <v>1577</v>
      </c>
      <c r="D247" s="1105"/>
      <c r="E247" s="1106">
        <v>2010</v>
      </c>
      <c r="F247" s="1097" t="s">
        <v>1403</v>
      </c>
      <c r="G247" s="1107"/>
      <c r="H247" s="408"/>
      <c r="I247" s="1094">
        <v>20.3</v>
      </c>
      <c r="J247" s="72" t="str">
        <f>IF(ISBLANK(I247)," ",IF(ISTEXT(I247)," ",IF(I247&lt;=Нормативы!$H$16,"КМС",IF(I247&lt;=Нормативы!$H$17,"КМС",IF(I247&lt;=Нормативы!$L$18,"КМС",IF(I247&lt;=Нормативы!$L$19,"I",IF(I247&lt;=Нормативы!$L$20,"II",IF(I247&lt;=Нормативы!$L$21,"III",IF(I247&lt;=Нормативы!$L$22,"I юн",IF(I247&lt;=Нормативы!$L$23,"II юн",IF(I247&lt;=Нормативы!$L$24,"III юн","б/р")))))))))))</f>
        <v>III</v>
      </c>
    </row>
    <row r="248" spans="1:11" x14ac:dyDescent="0.3">
      <c r="A248" s="1075">
        <v>3</v>
      </c>
      <c r="B248" s="1107" t="s">
        <v>30</v>
      </c>
      <c r="C248" s="1104" t="s">
        <v>1507</v>
      </c>
      <c r="D248" s="1105"/>
      <c r="E248" s="1106">
        <v>2010</v>
      </c>
      <c r="F248" s="1097" t="s">
        <v>1432</v>
      </c>
      <c r="G248" s="1107"/>
      <c r="H248" s="408"/>
      <c r="I248" s="1094">
        <v>20.91</v>
      </c>
      <c r="J248" s="72" t="str">
        <f>IF(ISBLANK(I248)," ",IF(ISTEXT(I248)," ",IF(I248&lt;=Нормативы!$H$16,"КМС",IF(I248&lt;=Нормативы!$H$17,"КМС",IF(I248&lt;=Нормативы!$L$18,"КМС",IF(I248&lt;=Нормативы!$L$19,"I",IF(I248&lt;=Нормативы!$L$20,"II",IF(I248&lt;=Нормативы!$L$21,"III",IF(I248&lt;=Нормативы!$L$22,"I юн",IF(I248&lt;=Нормативы!$L$23,"II юн",IF(I248&lt;=Нормативы!$L$24,"III юн","б/р")))))))))))</f>
        <v>III</v>
      </c>
    </row>
    <row r="249" spans="1:11" x14ac:dyDescent="0.3">
      <c r="A249" s="1075">
        <v>4</v>
      </c>
      <c r="B249" s="1107" t="s">
        <v>30</v>
      </c>
      <c r="C249" s="1104" t="s">
        <v>1576</v>
      </c>
      <c r="D249" s="1105"/>
      <c r="E249" s="1106">
        <v>2010</v>
      </c>
      <c r="F249" s="1097" t="s">
        <v>573</v>
      </c>
      <c r="G249" s="1107"/>
      <c r="H249" s="408"/>
      <c r="I249" s="1094">
        <v>21.67</v>
      </c>
      <c r="J249" s="72" t="str">
        <f>IF(ISBLANK(I249)," ",IF(ISTEXT(I249)," ",IF(I249&lt;=Нормативы!$H$16,"КМС",IF(I249&lt;=Нормативы!$H$17,"КМС",IF(I249&lt;=Нормативы!$L$18,"КМС",IF(I249&lt;=Нормативы!$L$19,"I",IF(I249&lt;=Нормативы!$L$20,"II",IF(I249&lt;=Нормативы!$L$21,"III",IF(I249&lt;=Нормативы!$L$22,"I юн",IF(I249&lt;=Нормативы!$L$23,"II юн",IF(I249&lt;=Нормативы!$L$24,"III юн","б/р")))))))))))</f>
        <v>I юн</v>
      </c>
    </row>
    <row r="250" spans="1:11" x14ac:dyDescent="0.3">
      <c r="A250" s="1075">
        <v>5</v>
      </c>
      <c r="B250" s="1107" t="s">
        <v>31</v>
      </c>
      <c r="C250" s="1104" t="s">
        <v>1499</v>
      </c>
      <c r="D250" s="1105"/>
      <c r="E250" s="1106">
        <v>2010</v>
      </c>
      <c r="F250" s="1097" t="s">
        <v>573</v>
      </c>
      <c r="G250" s="1107"/>
      <c r="H250" s="408"/>
      <c r="I250" s="1094">
        <v>22.64</v>
      </c>
      <c r="J250" s="72" t="str">
        <f>IF(ISBLANK(I250)," ",IF(ISTEXT(I250)," ",IF(I250&lt;=Нормативы!$H$16,"КМС",IF(I250&lt;=Нормативы!$H$17,"КМС",IF(I250&lt;=Нормативы!$L$18,"КМС",IF(I250&lt;=Нормативы!$L$19,"I",IF(I250&lt;=Нормативы!$L$20,"II",IF(I250&lt;=Нормативы!$L$21,"III",IF(I250&lt;=Нормативы!$L$22,"I юн",IF(I250&lt;=Нормативы!$L$23,"II юн",IF(I250&lt;=Нормативы!$L$24,"III юн","б/р")))))))))))</f>
        <v>I юн</v>
      </c>
    </row>
    <row r="251" spans="1:11" x14ac:dyDescent="0.3">
      <c r="A251" s="1075"/>
      <c r="B251" s="1108"/>
      <c r="C251" s="1104"/>
      <c r="D251" s="1105"/>
      <c r="E251" s="1106"/>
      <c r="F251" s="1097"/>
      <c r="G251" s="1094"/>
      <c r="H251" s="408"/>
      <c r="I251" s="1093"/>
    </row>
    <row r="252" spans="1:11" x14ac:dyDescent="0.3">
      <c r="A252" s="408"/>
      <c r="B252" s="408"/>
      <c r="C252" s="46" t="s">
        <v>1579</v>
      </c>
      <c r="D252" s="408"/>
      <c r="E252" s="408"/>
      <c r="F252" s="408"/>
      <c r="G252" s="408"/>
      <c r="H252" s="408"/>
      <c r="I252" s="408"/>
    </row>
    <row r="253" spans="1:11" x14ac:dyDescent="0.3">
      <c r="A253" s="1075">
        <v>1</v>
      </c>
      <c r="B253" s="1107" t="s">
        <v>30</v>
      </c>
      <c r="C253" s="1104" t="s">
        <v>1580</v>
      </c>
      <c r="D253" s="1105"/>
      <c r="E253" s="1106">
        <v>2011</v>
      </c>
      <c r="F253" s="1097" t="s">
        <v>573</v>
      </c>
      <c r="G253" s="1107"/>
      <c r="H253" s="1107"/>
      <c r="I253" s="1094">
        <v>19.46</v>
      </c>
      <c r="J253" s="72" t="str">
        <f>IF(ISBLANK(I253)," ",IF(ISTEXT(I253)," ",IF(I253&lt;=Нормативы!$H$16,"КМС",IF(I253&lt;=Нормативы!$H$17,"КМС",IF(I253&lt;=Нормативы!$L$18,"КМС",IF(I253&lt;=Нормативы!$L$19,"I",IF(I253&lt;=Нормативы!$L$20,"II",IF(I253&lt;=Нормативы!$L$21,"III",IF(I253&lt;=Нормативы!$L$22,"I юн",IF(I253&lt;=Нормативы!$L$23,"II юн",IF(I253&lt;=Нормативы!$L$24,"III юн","б/р")))))))))))</f>
        <v>II</v>
      </c>
    </row>
    <row r="254" spans="1:11" x14ac:dyDescent="0.3">
      <c r="A254" s="1075">
        <v>2</v>
      </c>
      <c r="B254" s="1107" t="s">
        <v>30</v>
      </c>
      <c r="C254" s="1104" t="s">
        <v>1582</v>
      </c>
      <c r="D254" s="1105"/>
      <c r="E254" s="1106">
        <v>2011</v>
      </c>
      <c r="F254" s="1097" t="s">
        <v>1403</v>
      </c>
      <c r="G254" s="1107"/>
      <c r="H254" s="1107"/>
      <c r="I254" s="1094">
        <v>21.79</v>
      </c>
      <c r="J254" s="72" t="str">
        <f>IF(ISBLANK(I254)," ",IF(ISTEXT(I254)," ",IF(I254&lt;=Нормативы!$H$16,"КМС",IF(I254&lt;=Нормативы!$H$17,"КМС",IF(I254&lt;=Нормативы!$L$18,"КМС",IF(I254&lt;=Нормативы!$L$19,"I",IF(I254&lt;=Нормативы!$L$20,"II",IF(I254&lt;=Нормативы!$L$21,"III",IF(I254&lt;=Нормативы!$L$22,"I юн",IF(I254&lt;=Нормативы!$L$23,"II юн",IF(I254&lt;=Нормативы!$L$24,"III юн","б/р")))))))))))</f>
        <v>I юн</v>
      </c>
    </row>
    <row r="255" spans="1:11" x14ac:dyDescent="0.3">
      <c r="A255" s="1075">
        <v>3</v>
      </c>
      <c r="B255" s="1108" t="s">
        <v>56</v>
      </c>
      <c r="C255" s="1104" t="s">
        <v>1581</v>
      </c>
      <c r="D255" s="1105"/>
      <c r="E255" s="1106">
        <v>2011</v>
      </c>
      <c r="F255" s="1097" t="s">
        <v>573</v>
      </c>
      <c r="G255" s="1107"/>
      <c r="H255" s="1107"/>
      <c r="I255" s="1094">
        <v>24.6</v>
      </c>
      <c r="J255" s="72" t="str">
        <f>IF(ISBLANK(I255)," ",IF(ISTEXT(I255)," ",IF(I255&lt;=Нормативы!$H$16,"КМС",IF(I255&lt;=Нормативы!$H$17,"КМС",IF(I255&lt;=Нормативы!$L$18,"КМС",IF(I255&lt;=Нормативы!$L$19,"I",IF(I255&lt;=Нормативы!$L$20,"II",IF(I255&lt;=Нормативы!$L$21,"III",IF(I255&lt;=Нормативы!$L$22,"I юн",IF(I255&lt;=Нормативы!$L$23,"II юн",IF(I255&lt;=Нормативы!$L$24,"III юн","б/р")))))))))))</f>
        <v>II юн</v>
      </c>
    </row>
    <row r="256" spans="1:11" x14ac:dyDescent="0.3">
      <c r="A256" s="1075"/>
      <c r="B256" s="1088"/>
      <c r="C256" s="1089"/>
      <c r="D256" s="1090"/>
      <c r="E256" s="1090"/>
      <c r="F256" s="1091"/>
      <c r="G256" s="1092"/>
      <c r="H256" s="408"/>
      <c r="I256" s="1087"/>
    </row>
    <row r="257" spans="1:10" x14ac:dyDescent="0.3">
      <c r="A257" s="408"/>
      <c r="B257" s="408"/>
      <c r="C257" s="46" t="s">
        <v>1583</v>
      </c>
      <c r="D257" s="408"/>
      <c r="E257" s="408"/>
      <c r="F257" s="408"/>
      <c r="G257" s="408"/>
      <c r="H257" s="408"/>
      <c r="I257" s="408"/>
    </row>
    <row r="258" spans="1:10" x14ac:dyDescent="0.3">
      <c r="A258" s="1075">
        <v>1</v>
      </c>
      <c r="B258" s="1107" t="s">
        <v>30</v>
      </c>
      <c r="C258" s="1104" t="s">
        <v>1585</v>
      </c>
      <c r="D258" s="1105"/>
      <c r="E258" s="1106">
        <v>2012</v>
      </c>
      <c r="F258" s="1097" t="s">
        <v>1403</v>
      </c>
      <c r="G258" s="1107"/>
      <c r="H258" s="1107"/>
      <c r="I258" s="1094">
        <v>21.8</v>
      </c>
      <c r="J258" s="72" t="str">
        <f>IF(ISBLANK(I258)," ",IF(ISTEXT(I258)," ",IF(I258&lt;=Нормативы!$H$16,"КМС",IF(I258&lt;=Нормативы!$H$17,"КМС",IF(I258&lt;=Нормативы!$L$18,"КМС",IF(I258&lt;=Нормативы!$L$19,"I",IF(I258&lt;=Нормативы!$L$20,"II",IF(I258&lt;=Нормативы!$L$21,"III",IF(I258&lt;=Нормативы!$L$22,"I юн",IF(I258&lt;=Нормативы!$L$23,"II юн",IF(I258&lt;=Нормативы!$L$24,"III юн","б/р")))))))))))</f>
        <v>I юн</v>
      </c>
    </row>
    <row r="259" spans="1:10" x14ac:dyDescent="0.3">
      <c r="A259" s="1075">
        <v>2</v>
      </c>
      <c r="B259" s="1107" t="s">
        <v>31</v>
      </c>
      <c r="C259" s="1104" t="s">
        <v>1586</v>
      </c>
      <c r="D259" s="1105"/>
      <c r="E259" s="1106">
        <v>2012</v>
      </c>
      <c r="F259" s="1097" t="s">
        <v>573</v>
      </c>
      <c r="G259" s="1107"/>
      <c r="H259" s="1107"/>
      <c r="I259" s="1094">
        <v>23.17</v>
      </c>
      <c r="J259" s="72" t="str">
        <f>IF(ISBLANK(I259)," ",IF(ISTEXT(I259)," ",IF(I259&lt;=Нормативы!$H$16,"КМС",IF(I259&lt;=Нормативы!$H$17,"КМС",IF(I259&lt;=Нормативы!$L$18,"КМС",IF(I259&lt;=Нормативы!$L$19,"I",IF(I259&lt;=Нормативы!$L$20,"II",IF(I259&lt;=Нормативы!$L$21,"III",IF(I259&lt;=Нормативы!$L$22,"I юн",IF(I259&lt;=Нормативы!$L$23,"II юн",IF(I259&lt;=Нормативы!$L$24,"III юн","б/р")))))))))))</f>
        <v>I юн</v>
      </c>
    </row>
    <row r="260" spans="1:10" x14ac:dyDescent="0.3">
      <c r="A260" s="1075">
        <v>3</v>
      </c>
      <c r="B260" s="1107" t="s">
        <v>31</v>
      </c>
      <c r="C260" s="1104" t="s">
        <v>1560</v>
      </c>
      <c r="D260" s="1105"/>
      <c r="E260" s="1106">
        <v>2012</v>
      </c>
      <c r="F260" s="1097" t="s">
        <v>1402</v>
      </c>
      <c r="G260" s="1107"/>
      <c r="H260" s="1107"/>
      <c r="I260" s="1094">
        <v>24.95</v>
      </c>
      <c r="J260" s="72" t="str">
        <f>IF(ISBLANK(I260)," ",IF(ISTEXT(I260)," ",IF(I260&lt;=Нормативы!$H$16,"КМС",IF(I260&lt;=Нормативы!$H$17,"КМС",IF(I260&lt;=Нормативы!$L$18,"КМС",IF(I260&lt;=Нормативы!$L$19,"I",IF(I260&lt;=Нормативы!$L$20,"II",IF(I260&lt;=Нормативы!$L$21,"III",IF(I260&lt;=Нормативы!$L$22,"I юн",IF(I260&lt;=Нормативы!$L$23,"II юн",IF(I260&lt;=Нормативы!$L$24,"III юн","б/р")))))))))))</f>
        <v>II юн</v>
      </c>
    </row>
    <row r="261" spans="1:10" x14ac:dyDescent="0.3">
      <c r="A261" s="1075">
        <v>4</v>
      </c>
      <c r="B261" s="1107" t="s">
        <v>32</v>
      </c>
      <c r="C261" s="1104" t="s">
        <v>1584</v>
      </c>
      <c r="D261" s="1105"/>
      <c r="E261" s="1106">
        <v>2012</v>
      </c>
      <c r="F261" s="1097" t="s">
        <v>573</v>
      </c>
      <c r="G261" s="1107"/>
      <c r="H261" s="1107"/>
      <c r="I261" s="1094">
        <v>39.18</v>
      </c>
      <c r="J261" s="72" t="str">
        <f>IF(ISBLANK(I261)," ",IF(ISTEXT(I261)," ",IF(I261&lt;=Нормативы!$H$16,"КМС",IF(I261&lt;=Нормативы!$H$17,"КМС",IF(I261&lt;=Нормативы!$L$18,"КМС",IF(I261&lt;=Нормативы!$L$19,"I",IF(I261&lt;=Нормативы!$L$20,"II",IF(I261&lt;=Нормативы!$L$21,"III",IF(I261&lt;=Нормативы!$L$22,"I юн",IF(I261&lt;=Нормативы!$L$23,"II юн",IF(I261&lt;=Нормативы!$L$24,"III юн","б/р")))))))))))</f>
        <v>б/р</v>
      </c>
    </row>
    <row r="262" spans="1:10" x14ac:dyDescent="0.3">
      <c r="A262" s="1075"/>
      <c r="B262" s="1102"/>
      <c r="C262" s="1102"/>
      <c r="D262" s="1102"/>
      <c r="E262" s="1102"/>
      <c r="F262" s="1102"/>
      <c r="G262" s="1102"/>
      <c r="H262" s="1076"/>
      <c r="I262" s="1110"/>
    </row>
    <row r="263" spans="1:10" x14ac:dyDescent="0.3">
      <c r="A263" s="408"/>
      <c r="B263" s="408"/>
      <c r="C263" s="46" t="s">
        <v>1587</v>
      </c>
      <c r="D263" s="408"/>
      <c r="E263" s="408"/>
      <c r="F263" s="408"/>
      <c r="G263" s="408"/>
      <c r="H263" s="408"/>
      <c r="I263" s="408"/>
    </row>
    <row r="264" spans="1:10" x14ac:dyDescent="0.3">
      <c r="A264" s="1075">
        <v>1</v>
      </c>
      <c r="B264" s="1108" t="s">
        <v>30</v>
      </c>
      <c r="C264" s="1104" t="s">
        <v>1451</v>
      </c>
      <c r="D264" s="1105"/>
      <c r="E264" s="1106">
        <v>2010</v>
      </c>
      <c r="F264" s="1097" t="s">
        <v>1402</v>
      </c>
      <c r="G264" s="1107"/>
      <c r="H264" s="1107"/>
      <c r="I264" s="1094">
        <v>55.94</v>
      </c>
      <c r="J264" s="72" t="str">
        <f>IF(ISBLANK(I264)," ",IF(ISTEXT(I264)," ",IF(I264&lt;=Нормативы!$H$71,"КМС",IF(I264&lt;=Нормативы!$H$72,"КМС",IF(I264&lt;=Нормативы!$L$73,"КМС",IF(I264&lt;=Нормативы!$L$74,"I",IF(I264&lt;=Нормативы!$L$75,"II",IF(I264&lt;=Нормативы!$L$76,"III",IF(I264&lt;=Нормативы!$L$77,"I юн",IF(I264&lt;=Нормативы!$L$78,"II юн",IF(I264&lt;=Нормативы!$L$79,"III юн","б/р")))))))))))</f>
        <v>I</v>
      </c>
    </row>
    <row r="265" spans="1:10" x14ac:dyDescent="0.3">
      <c r="A265" s="1075">
        <v>2</v>
      </c>
      <c r="B265" s="1108" t="s">
        <v>30</v>
      </c>
      <c r="C265" s="1104" t="s">
        <v>1450</v>
      </c>
      <c r="D265" s="1105"/>
      <c r="E265" s="1106">
        <v>2010</v>
      </c>
      <c r="F265" s="1097" t="s">
        <v>1433</v>
      </c>
      <c r="G265" s="1107"/>
      <c r="H265" s="1107"/>
      <c r="I265" s="1094">
        <v>58.27</v>
      </c>
      <c r="J265" s="72" t="str">
        <f>IF(ISBLANK(I265)," ",IF(ISTEXT(I265)," ",IF(I265&lt;=Нормативы!$H$71,"КМС",IF(I265&lt;=Нормативы!$H$72,"КМС",IF(I265&lt;=Нормативы!$L$73,"КМС",IF(I265&lt;=Нормативы!$L$74,"I",IF(I265&lt;=Нормативы!$L$75,"II",IF(I265&lt;=Нормативы!$L$76,"III",IF(I265&lt;=Нормативы!$L$77,"I юн",IF(I265&lt;=Нормативы!$L$78,"II юн",IF(I265&lt;=Нормативы!$L$79,"III юн","б/р")))))))))))</f>
        <v>II</v>
      </c>
    </row>
    <row r="266" spans="1:10" x14ac:dyDescent="0.3">
      <c r="A266" s="1075">
        <v>3</v>
      </c>
      <c r="B266" s="1108" t="s">
        <v>30</v>
      </c>
      <c r="C266" s="1104" t="s">
        <v>1448</v>
      </c>
      <c r="D266" s="1105"/>
      <c r="E266" s="1106">
        <v>2010</v>
      </c>
      <c r="F266" s="1097" t="s">
        <v>1404</v>
      </c>
      <c r="G266" s="1107"/>
      <c r="H266" s="1107"/>
      <c r="I266" s="1094" t="s">
        <v>1646</v>
      </c>
      <c r="J266" s="1108" t="s">
        <v>31</v>
      </c>
    </row>
    <row r="267" spans="1:10" x14ac:dyDescent="0.3">
      <c r="A267" s="1075">
        <v>4</v>
      </c>
      <c r="B267" s="1108" t="s">
        <v>32</v>
      </c>
      <c r="C267" s="1104" t="s">
        <v>1637</v>
      </c>
      <c r="D267" s="1105"/>
      <c r="E267" s="1106">
        <v>2010</v>
      </c>
      <c r="F267" s="1097" t="s">
        <v>1431</v>
      </c>
      <c r="G267" s="1107"/>
      <c r="H267" s="1107"/>
      <c r="I267" s="1094" t="s">
        <v>1645</v>
      </c>
      <c r="J267" s="1108" t="s">
        <v>31</v>
      </c>
    </row>
    <row r="268" spans="1:10" x14ac:dyDescent="0.3">
      <c r="A268" s="1075">
        <v>5</v>
      </c>
      <c r="B268" s="1108" t="s">
        <v>31</v>
      </c>
      <c r="C268" s="1104" t="s">
        <v>1446</v>
      </c>
      <c r="D268" s="1105"/>
      <c r="E268" s="1106">
        <v>2010</v>
      </c>
      <c r="F268" s="1097" t="s">
        <v>1430</v>
      </c>
      <c r="G268" s="1107"/>
      <c r="H268" s="1107"/>
      <c r="I268" s="1094" t="s">
        <v>1642</v>
      </c>
      <c r="J268" s="1108" t="s">
        <v>31</v>
      </c>
    </row>
    <row r="269" spans="1:10" x14ac:dyDescent="0.3">
      <c r="A269" s="1075">
        <v>6</v>
      </c>
      <c r="B269" s="1108" t="s">
        <v>30</v>
      </c>
      <c r="C269" s="1104" t="s">
        <v>1445</v>
      </c>
      <c r="D269" s="1105"/>
      <c r="E269" s="1106">
        <v>2010</v>
      </c>
      <c r="F269" s="1097" t="s">
        <v>1404</v>
      </c>
      <c r="G269" s="1107"/>
      <c r="H269" s="1107"/>
      <c r="I269" s="1094" t="s">
        <v>1644</v>
      </c>
      <c r="J269" s="1108" t="s">
        <v>31</v>
      </c>
    </row>
    <row r="270" spans="1:10" x14ac:dyDescent="0.3">
      <c r="A270" s="1075">
        <v>7</v>
      </c>
      <c r="B270" s="1108" t="s">
        <v>27</v>
      </c>
      <c r="C270" s="1104" t="s">
        <v>1442</v>
      </c>
      <c r="D270" s="1105"/>
      <c r="E270" s="1106">
        <v>2010</v>
      </c>
      <c r="F270" s="1097" t="s">
        <v>1430</v>
      </c>
      <c r="G270" s="1107"/>
      <c r="H270" s="1107"/>
      <c r="I270" s="1094" t="s">
        <v>1641</v>
      </c>
      <c r="J270" s="1108" t="s">
        <v>31</v>
      </c>
    </row>
    <row r="271" spans="1:10" x14ac:dyDescent="0.3">
      <c r="A271" s="1075">
        <v>8</v>
      </c>
      <c r="B271" s="1107" t="s">
        <v>31</v>
      </c>
      <c r="C271" s="1104" t="s">
        <v>1444</v>
      </c>
      <c r="D271" s="1105"/>
      <c r="E271" s="1106">
        <v>2010</v>
      </c>
      <c r="F271" s="1097" t="s">
        <v>573</v>
      </c>
      <c r="G271" s="1107"/>
      <c r="H271" s="1107"/>
      <c r="I271" s="1094" t="s">
        <v>1647</v>
      </c>
      <c r="J271" s="1108" t="s">
        <v>31</v>
      </c>
    </row>
    <row r="272" spans="1:10" x14ac:dyDescent="0.3">
      <c r="A272" s="1075"/>
      <c r="B272" s="1107"/>
      <c r="C272" s="1104"/>
      <c r="D272" s="1105"/>
      <c r="E272" s="1106"/>
      <c r="F272" s="1097"/>
      <c r="G272" s="1107"/>
      <c r="H272" s="1107"/>
      <c r="I272" s="1094"/>
    </row>
    <row r="273" spans="1:10" x14ac:dyDescent="0.3">
      <c r="A273" s="1075"/>
      <c r="B273" s="408"/>
      <c r="C273" s="46" t="s">
        <v>1588</v>
      </c>
      <c r="D273" s="408"/>
      <c r="E273" s="408"/>
      <c r="F273" s="408"/>
      <c r="G273" s="408"/>
      <c r="H273" s="408"/>
      <c r="I273" s="408"/>
    </row>
    <row r="274" spans="1:10" x14ac:dyDescent="0.3">
      <c r="A274" s="1144">
        <v>1</v>
      </c>
      <c r="B274" s="1108" t="s">
        <v>7</v>
      </c>
      <c r="C274" s="1104" t="s">
        <v>1467</v>
      </c>
      <c r="D274" s="1105"/>
      <c r="E274" s="1106">
        <v>2011</v>
      </c>
      <c r="F274" s="1097" t="s">
        <v>1402</v>
      </c>
      <c r="G274" s="1107"/>
      <c r="H274" s="1107"/>
      <c r="I274" s="1094">
        <v>55.83</v>
      </c>
      <c r="J274" s="72" t="str">
        <f>IF(ISBLANK(I274)," ",IF(ISTEXT(I274)," ",IF(I274&lt;=Нормативы!$H$71,"КМС",IF(I274&lt;=Нормативы!$H$72,"КМС",IF(I274&lt;=Нормативы!$L$73,"КМС",IF(I274&lt;=Нормативы!$L$74,"I",IF(I274&lt;=Нормативы!$L$75,"II",IF(I274&lt;=Нормативы!$L$76,"III",IF(I274&lt;=Нормативы!$L$77,"I юн",IF(I274&lt;=Нормативы!$L$78,"II юн",IF(I274&lt;=Нормативы!$L$79,"III юн","б/р")))))))))))</f>
        <v>I</v>
      </c>
    </row>
    <row r="275" spans="1:10" x14ac:dyDescent="0.3">
      <c r="A275" s="1075">
        <v>2</v>
      </c>
      <c r="B275" s="1108" t="s">
        <v>30</v>
      </c>
      <c r="C275" s="1104" t="s">
        <v>1636</v>
      </c>
      <c r="D275" s="1105"/>
      <c r="E275" s="1106">
        <v>2011</v>
      </c>
      <c r="F275" s="1097" t="s">
        <v>1433</v>
      </c>
      <c r="G275" s="1107"/>
      <c r="H275" s="1107"/>
      <c r="I275" s="1094">
        <v>57.26</v>
      </c>
      <c r="J275" s="1108" t="s">
        <v>30</v>
      </c>
    </row>
    <row r="276" spans="1:10" x14ac:dyDescent="0.3">
      <c r="A276" s="1144">
        <v>3</v>
      </c>
      <c r="B276" s="1108" t="s">
        <v>30</v>
      </c>
      <c r="C276" s="1104" t="s">
        <v>1589</v>
      </c>
      <c r="D276" s="1105"/>
      <c r="E276" s="1106">
        <v>2011</v>
      </c>
      <c r="F276" s="1097" t="s">
        <v>1433</v>
      </c>
      <c r="G276" s="1107"/>
      <c r="H276" s="1107"/>
      <c r="I276" s="1094" t="s">
        <v>1653</v>
      </c>
      <c r="J276" s="1108" t="s">
        <v>30</v>
      </c>
    </row>
    <row r="277" spans="1:10" x14ac:dyDescent="0.3">
      <c r="A277" s="1075">
        <v>4</v>
      </c>
      <c r="B277" s="1108" t="s">
        <v>30</v>
      </c>
      <c r="C277" s="1104" t="s">
        <v>1465</v>
      </c>
      <c r="D277" s="1105"/>
      <c r="E277" s="1106">
        <v>2011</v>
      </c>
      <c r="F277" s="1097" t="s">
        <v>1404</v>
      </c>
      <c r="G277" s="1107"/>
      <c r="H277" s="1107"/>
      <c r="I277" s="1094" t="s">
        <v>1654</v>
      </c>
      <c r="J277" s="1107" t="s">
        <v>31</v>
      </c>
    </row>
    <row r="278" spans="1:10" x14ac:dyDescent="0.3">
      <c r="A278" s="1144">
        <v>5</v>
      </c>
      <c r="B278" s="1107" t="s">
        <v>31</v>
      </c>
      <c r="C278" s="1104" t="s">
        <v>1568</v>
      </c>
      <c r="D278" s="1105"/>
      <c r="E278" s="1106">
        <v>2011</v>
      </c>
      <c r="F278" s="1097" t="s">
        <v>573</v>
      </c>
      <c r="G278" s="1107"/>
      <c r="H278" s="1107"/>
      <c r="I278" s="1094" t="s">
        <v>1652</v>
      </c>
      <c r="J278" s="1107" t="s">
        <v>31</v>
      </c>
    </row>
    <row r="279" spans="1:10" x14ac:dyDescent="0.3">
      <c r="A279" s="1075">
        <v>6</v>
      </c>
      <c r="B279" s="1108" t="s">
        <v>31</v>
      </c>
      <c r="C279" s="1104" t="s">
        <v>1458</v>
      </c>
      <c r="D279" s="1105"/>
      <c r="E279" s="1106">
        <v>2011</v>
      </c>
      <c r="F279" s="1097" t="s">
        <v>1402</v>
      </c>
      <c r="G279" s="1107"/>
      <c r="H279" s="1107"/>
      <c r="I279" s="1094" t="s">
        <v>1649</v>
      </c>
      <c r="J279" s="1107" t="s">
        <v>31</v>
      </c>
    </row>
    <row r="280" spans="1:10" x14ac:dyDescent="0.3">
      <c r="A280" s="1144">
        <v>7</v>
      </c>
      <c r="B280" s="1108" t="s">
        <v>32</v>
      </c>
      <c r="C280" s="1104" t="s">
        <v>1463</v>
      </c>
      <c r="D280" s="1105"/>
      <c r="E280" s="1106">
        <v>2011</v>
      </c>
      <c r="F280" s="1097" t="s">
        <v>1431</v>
      </c>
      <c r="G280" s="1107"/>
      <c r="H280" s="1107"/>
      <c r="I280" s="1094" t="s">
        <v>1651</v>
      </c>
      <c r="J280" s="1107" t="s">
        <v>31</v>
      </c>
    </row>
    <row r="281" spans="1:10" x14ac:dyDescent="0.3">
      <c r="A281" s="1075">
        <v>8</v>
      </c>
      <c r="B281" s="1108" t="s">
        <v>31</v>
      </c>
      <c r="C281" s="1104" t="s">
        <v>1464</v>
      </c>
      <c r="D281" s="1105"/>
      <c r="E281" s="1106">
        <v>2011</v>
      </c>
      <c r="F281" s="1097" t="s">
        <v>1404</v>
      </c>
      <c r="G281" s="1107"/>
      <c r="H281" s="1107"/>
      <c r="I281" s="1094" t="s">
        <v>1655</v>
      </c>
      <c r="J281" s="1107" t="s">
        <v>31</v>
      </c>
    </row>
    <row r="282" spans="1:10" x14ac:dyDescent="0.3">
      <c r="A282" s="1144">
        <v>9</v>
      </c>
      <c r="B282" s="1108" t="s">
        <v>27</v>
      </c>
      <c r="C282" s="1104" t="s">
        <v>1461</v>
      </c>
      <c r="D282" s="1105"/>
      <c r="E282" s="1106">
        <v>2011</v>
      </c>
      <c r="F282" s="1097" t="s">
        <v>1430</v>
      </c>
      <c r="G282" s="1107"/>
      <c r="H282" s="1107"/>
      <c r="I282" s="1094" t="s">
        <v>1648</v>
      </c>
      <c r="J282" s="1108" t="s">
        <v>56</v>
      </c>
    </row>
    <row r="283" spans="1:10" x14ac:dyDescent="0.3">
      <c r="A283" s="1075">
        <v>10</v>
      </c>
      <c r="B283" s="1108" t="s">
        <v>27</v>
      </c>
      <c r="C283" s="1104" t="s">
        <v>1462</v>
      </c>
      <c r="D283" s="1105"/>
      <c r="E283" s="1106">
        <v>2011</v>
      </c>
      <c r="F283" s="1097" t="s">
        <v>1431</v>
      </c>
      <c r="G283" s="1107"/>
      <c r="H283" s="1107"/>
      <c r="I283" s="1094" t="s">
        <v>1650</v>
      </c>
      <c r="J283" s="1108" t="s">
        <v>27</v>
      </c>
    </row>
    <row r="284" spans="1:10" x14ac:dyDescent="0.3">
      <c r="A284" s="1144">
        <v>11</v>
      </c>
      <c r="B284" s="1142" t="s">
        <v>27</v>
      </c>
      <c r="C284" s="1136" t="s">
        <v>1454</v>
      </c>
      <c r="D284" s="1137"/>
      <c r="E284" s="1138">
        <v>2011</v>
      </c>
      <c r="F284" s="1134" t="s">
        <v>1430</v>
      </c>
      <c r="G284" s="1135"/>
      <c r="H284" s="1135"/>
      <c r="I284" s="1139" t="s">
        <v>1643</v>
      </c>
      <c r="J284" s="72" t="s">
        <v>28</v>
      </c>
    </row>
    <row r="285" spans="1:10" x14ac:dyDescent="0.3">
      <c r="A285" s="1075"/>
      <c r="B285" s="1108"/>
      <c r="C285" s="1104"/>
      <c r="D285" s="1105"/>
      <c r="E285" s="1106"/>
      <c r="F285" s="1097"/>
      <c r="G285" s="1107"/>
      <c r="H285" s="1107"/>
      <c r="I285" s="1094"/>
    </row>
    <row r="286" spans="1:10" x14ac:dyDescent="0.3">
      <c r="A286" s="408"/>
      <c r="B286" s="408"/>
      <c r="C286" s="46" t="s">
        <v>1591</v>
      </c>
      <c r="D286" s="408"/>
      <c r="E286" s="408"/>
      <c r="F286" s="408"/>
      <c r="G286" s="408"/>
      <c r="H286" s="408"/>
      <c r="I286" s="408"/>
    </row>
    <row r="287" spans="1:10" x14ac:dyDescent="0.3">
      <c r="A287" s="1075">
        <v>1</v>
      </c>
      <c r="B287" s="1108" t="s">
        <v>30</v>
      </c>
      <c r="C287" s="1104" t="s">
        <v>1485</v>
      </c>
      <c r="D287" s="1105"/>
      <c r="E287" s="1106">
        <v>2012</v>
      </c>
      <c r="F287" s="1097" t="s">
        <v>1430</v>
      </c>
      <c r="G287" s="1107"/>
      <c r="H287" s="1107"/>
      <c r="I287" s="1094">
        <v>55.72</v>
      </c>
      <c r="J287" s="1108" t="s">
        <v>7</v>
      </c>
    </row>
    <row r="288" spans="1:10" x14ac:dyDescent="0.3">
      <c r="A288" s="1075">
        <v>2</v>
      </c>
      <c r="B288" s="1107" t="s">
        <v>31</v>
      </c>
      <c r="C288" s="1104" t="s">
        <v>1592</v>
      </c>
      <c r="D288" s="1105"/>
      <c r="E288" s="1106">
        <v>2012</v>
      </c>
      <c r="F288" s="1097" t="s">
        <v>573</v>
      </c>
      <c r="G288" s="1107"/>
      <c r="H288" s="1107"/>
      <c r="I288" s="1094" t="s">
        <v>1662</v>
      </c>
      <c r="J288" s="1108" t="s">
        <v>30</v>
      </c>
    </row>
    <row r="289" spans="1:10" x14ac:dyDescent="0.3">
      <c r="A289" s="1075">
        <v>3</v>
      </c>
      <c r="B289" s="1108" t="s">
        <v>31</v>
      </c>
      <c r="C289" s="1104" t="s">
        <v>1484</v>
      </c>
      <c r="D289" s="1105"/>
      <c r="E289" s="1106">
        <v>2012</v>
      </c>
      <c r="F289" s="1097" t="s">
        <v>1430</v>
      </c>
      <c r="G289" s="1107"/>
      <c r="H289" s="1107"/>
      <c r="I289" s="1094" t="s">
        <v>1663</v>
      </c>
      <c r="J289" s="1108" t="s">
        <v>30</v>
      </c>
    </row>
    <row r="290" spans="1:10" x14ac:dyDescent="0.3">
      <c r="A290" s="1075">
        <v>4</v>
      </c>
      <c r="B290" s="1108" t="s">
        <v>31</v>
      </c>
      <c r="C290" s="1104" t="s">
        <v>1480</v>
      </c>
      <c r="D290" s="1105"/>
      <c r="E290" s="1106">
        <v>2012</v>
      </c>
      <c r="F290" s="1097" t="s">
        <v>1402</v>
      </c>
      <c r="G290" s="1107"/>
      <c r="H290" s="1107"/>
      <c r="I290" s="1094" t="s">
        <v>1661</v>
      </c>
      <c r="J290" s="1108" t="s">
        <v>31</v>
      </c>
    </row>
    <row r="291" spans="1:10" x14ac:dyDescent="0.3">
      <c r="A291" s="1075">
        <v>5</v>
      </c>
      <c r="B291" s="1108" t="s">
        <v>32</v>
      </c>
      <c r="C291" s="1104" t="s">
        <v>1483</v>
      </c>
      <c r="D291" s="1105"/>
      <c r="E291" s="1106">
        <v>2012</v>
      </c>
      <c r="F291" s="1097" t="s">
        <v>1430</v>
      </c>
      <c r="G291" s="1107"/>
      <c r="H291" s="1107"/>
      <c r="I291" s="1094" t="s">
        <v>1664</v>
      </c>
      <c r="J291" s="1108" t="s">
        <v>31</v>
      </c>
    </row>
    <row r="292" spans="1:10" x14ac:dyDescent="0.3">
      <c r="A292" s="1075">
        <v>6</v>
      </c>
      <c r="B292" s="1108" t="s">
        <v>56</v>
      </c>
      <c r="C292" s="1104" t="s">
        <v>1479</v>
      </c>
      <c r="D292" s="1105"/>
      <c r="E292" s="1106">
        <v>2012</v>
      </c>
      <c r="F292" s="1097" t="s">
        <v>1433</v>
      </c>
      <c r="G292" s="1107"/>
      <c r="H292" s="1107"/>
      <c r="I292" s="1094" t="s">
        <v>1658</v>
      </c>
      <c r="J292" s="1108" t="s">
        <v>56</v>
      </c>
    </row>
    <row r="293" spans="1:10" x14ac:dyDescent="0.3">
      <c r="A293" s="1075">
        <v>7</v>
      </c>
      <c r="B293" s="1108" t="s">
        <v>27</v>
      </c>
      <c r="C293" s="1104" t="s">
        <v>1477</v>
      </c>
      <c r="D293" s="1105"/>
      <c r="E293" s="1106">
        <v>2012</v>
      </c>
      <c r="F293" s="1097" t="s">
        <v>1430</v>
      </c>
      <c r="G293" s="1107"/>
      <c r="H293" s="1107"/>
      <c r="I293" s="1094" t="s">
        <v>1660</v>
      </c>
      <c r="J293" s="1108" t="s">
        <v>27</v>
      </c>
    </row>
    <row r="294" spans="1:10" x14ac:dyDescent="0.3">
      <c r="A294" s="1075">
        <v>8</v>
      </c>
      <c r="B294" s="1108" t="s">
        <v>32</v>
      </c>
      <c r="C294" s="1104" t="s">
        <v>1472</v>
      </c>
      <c r="D294" s="1105"/>
      <c r="E294" s="1106">
        <v>2012</v>
      </c>
      <c r="F294" s="1097" t="s">
        <v>573</v>
      </c>
      <c r="G294" s="1107"/>
      <c r="H294" s="1107"/>
      <c r="I294" s="1094" t="s">
        <v>1657</v>
      </c>
      <c r="J294" s="72" t="s">
        <v>28</v>
      </c>
    </row>
    <row r="295" spans="1:10" x14ac:dyDescent="0.3">
      <c r="A295" s="1075">
        <v>9</v>
      </c>
      <c r="B295" s="1108" t="s">
        <v>32</v>
      </c>
      <c r="C295" s="1104" t="s">
        <v>1469</v>
      </c>
      <c r="D295" s="1105"/>
      <c r="E295" s="1106">
        <v>2012</v>
      </c>
      <c r="F295" s="1097" t="s">
        <v>573</v>
      </c>
      <c r="G295" s="1107"/>
      <c r="H295" s="1107"/>
      <c r="I295" s="1094" t="s">
        <v>1656</v>
      </c>
      <c r="J295" s="1108" t="s">
        <v>32</v>
      </c>
    </row>
    <row r="296" spans="1:10" x14ac:dyDescent="0.3">
      <c r="A296" s="1075"/>
      <c r="B296" s="1108" t="s">
        <v>32</v>
      </c>
      <c r="C296" s="1104" t="s">
        <v>1476</v>
      </c>
      <c r="D296" s="1105"/>
      <c r="E296" s="1106">
        <v>2012</v>
      </c>
      <c r="F296" s="1097" t="s">
        <v>1404</v>
      </c>
      <c r="G296" s="1107"/>
      <c r="H296" s="1107"/>
      <c r="I296" s="1094" t="s">
        <v>1659</v>
      </c>
    </row>
    <row r="297" spans="1:10" x14ac:dyDescent="0.3">
      <c r="A297" s="1075"/>
      <c r="B297" s="1103"/>
      <c r="C297" s="1104"/>
      <c r="D297" s="1105"/>
      <c r="E297" s="1109"/>
      <c r="F297" s="1097"/>
      <c r="G297" s="1107"/>
      <c r="H297" s="1094"/>
      <c r="I297" s="1087"/>
    </row>
    <row r="298" spans="1:10" x14ac:dyDescent="0.3">
      <c r="A298" s="408"/>
      <c r="C298" s="46" t="s">
        <v>1593</v>
      </c>
      <c r="D298" s="408"/>
      <c r="E298" s="408"/>
      <c r="F298" s="408"/>
      <c r="G298" s="408"/>
      <c r="H298" s="408"/>
      <c r="I298" s="408"/>
    </row>
    <row r="299" spans="1:10" x14ac:dyDescent="0.3">
      <c r="A299" s="1075">
        <v>1</v>
      </c>
      <c r="B299" s="1107" t="s">
        <v>7</v>
      </c>
      <c r="C299" s="1104" t="s">
        <v>1513</v>
      </c>
      <c r="D299" s="1105"/>
      <c r="E299" s="1106">
        <v>2010</v>
      </c>
      <c r="F299" s="1097" t="s">
        <v>1402</v>
      </c>
      <c r="G299" s="1107"/>
      <c r="H299" s="1107"/>
      <c r="I299" s="1094">
        <v>48.72</v>
      </c>
      <c r="J299" s="72" t="str">
        <f>IF(ISBLANK(I299)," ",IF(ISTEXT(I299)," ",IF(I299&lt;=Нормативы!$H$82,"КМС",IF(I299&lt;=Нормативы!$H$83,"КМС",IF(I299&lt;=Нормативы!$L$84,"КМС",IF(I299&lt;=Нормативы!$L$85,"I",IF(I299&lt;=Нормативы!$L$86,"II",IF(I299&lt;=Нормативы!$L$87,"III",IF(I299&lt;=Нормативы!$L$88,"I юн",IF(I299&lt;=Нормативы!$L$89,"II юн",IF(I299&lt;=Нормативы!$L$90,"III юн","б/р")))))))))))</f>
        <v>I</v>
      </c>
    </row>
    <row r="300" spans="1:10" x14ac:dyDescent="0.3">
      <c r="A300" s="1075">
        <v>2</v>
      </c>
      <c r="B300" s="1107" t="s">
        <v>30</v>
      </c>
      <c r="C300" s="1104" t="s">
        <v>1509</v>
      </c>
      <c r="D300" s="1105"/>
      <c r="E300" s="1106">
        <v>2010</v>
      </c>
      <c r="F300" s="1097" t="s">
        <v>1404</v>
      </c>
      <c r="G300" s="1107"/>
      <c r="H300" s="1107"/>
      <c r="I300" s="1094">
        <v>50.69</v>
      </c>
      <c r="J300" s="72" t="str">
        <f>IF(ISBLANK(I300)," ",IF(ISTEXT(I300)," ",IF(I300&lt;=Нормативы!$H$82,"КМС",IF(I300&lt;=Нормативы!$H$83,"КМС",IF(I300&lt;=Нормативы!$L$84,"КМС",IF(I300&lt;=Нормативы!$L$85,"I",IF(I300&lt;=Нормативы!$L$86,"II",IF(I300&lt;=Нормативы!$L$87,"III",IF(I300&lt;=Нормативы!$L$88,"I юн",IF(I300&lt;=Нормативы!$L$89,"II юн",IF(I300&lt;=Нормативы!$L$90,"III юн","б/р")))))))))))</f>
        <v>II</v>
      </c>
    </row>
    <row r="301" spans="1:10" x14ac:dyDescent="0.3">
      <c r="A301" s="1075">
        <v>3</v>
      </c>
      <c r="B301" s="1107" t="s">
        <v>30</v>
      </c>
      <c r="C301" s="1104" t="s">
        <v>1508</v>
      </c>
      <c r="D301" s="1105"/>
      <c r="E301" s="1106">
        <v>2010</v>
      </c>
      <c r="F301" s="1097" t="s">
        <v>573</v>
      </c>
      <c r="G301" s="1107"/>
      <c r="H301" s="1107"/>
      <c r="I301" s="1094">
        <v>51.46</v>
      </c>
      <c r="J301" s="72" t="str">
        <f>IF(ISBLANK(I301)," ",IF(ISTEXT(I301)," ",IF(I301&lt;=Нормативы!$H$82,"КМС",IF(I301&lt;=Нормативы!$H$83,"КМС",IF(I301&lt;=Нормативы!$L$84,"КМС",IF(I301&lt;=Нормативы!$L$85,"I",IF(I301&lt;=Нормативы!$L$86,"II",IF(I301&lt;=Нормативы!$L$87,"III",IF(I301&lt;=Нормативы!$L$88,"I юн",IF(I301&lt;=Нормативы!$L$89,"II юн",IF(I301&lt;=Нормативы!$L$90,"III юн","б/р")))))))))))</f>
        <v>II</v>
      </c>
    </row>
    <row r="302" spans="1:10" x14ac:dyDescent="0.3">
      <c r="A302" s="1075">
        <v>4</v>
      </c>
      <c r="B302" s="1107" t="s">
        <v>30</v>
      </c>
      <c r="C302" s="1104" t="s">
        <v>1512</v>
      </c>
      <c r="D302" s="1105"/>
      <c r="E302" s="1106">
        <v>2010</v>
      </c>
      <c r="F302" s="1097" t="s">
        <v>1402</v>
      </c>
      <c r="G302" s="1107"/>
      <c r="H302" s="1107"/>
      <c r="I302" s="1094">
        <v>51.63</v>
      </c>
      <c r="J302" s="72" t="str">
        <f>IF(ISBLANK(I302)," ",IF(ISTEXT(I302)," ",IF(I302&lt;=Нормативы!$H$82,"КМС",IF(I302&lt;=Нормативы!$H$83,"КМС",IF(I302&lt;=Нормативы!$L$84,"КМС",IF(I302&lt;=Нормативы!$L$85,"I",IF(I302&lt;=Нормативы!$L$86,"II",IF(I302&lt;=Нормативы!$L$87,"III",IF(I302&lt;=Нормативы!$L$88,"I юн",IF(I302&lt;=Нормативы!$L$89,"II юн",IF(I302&lt;=Нормативы!$L$90,"III юн","б/р")))))))))))</f>
        <v>II</v>
      </c>
    </row>
    <row r="303" spans="1:10" x14ac:dyDescent="0.3">
      <c r="A303" s="1075">
        <v>5</v>
      </c>
      <c r="B303" s="1107" t="s">
        <v>30</v>
      </c>
      <c r="C303" s="1104" t="s">
        <v>1506</v>
      </c>
      <c r="D303" s="1105"/>
      <c r="E303" s="1106">
        <v>2010</v>
      </c>
      <c r="F303" s="1097" t="s">
        <v>1433</v>
      </c>
      <c r="G303" s="1107"/>
      <c r="H303" s="1107"/>
      <c r="I303" s="1094">
        <v>52.11</v>
      </c>
      <c r="J303" s="72" t="str">
        <f>IF(ISBLANK(I303)," ",IF(ISTEXT(I303)," ",IF(I303&lt;=Нормативы!$H$82,"КМС",IF(I303&lt;=Нормативы!$H$83,"КМС",IF(I303&lt;=Нормативы!$L$84,"КМС",IF(I303&lt;=Нормативы!$L$85,"I",IF(I303&lt;=Нормативы!$L$86,"II",IF(I303&lt;=Нормативы!$L$87,"III",IF(I303&lt;=Нормативы!$L$88,"I юн",IF(I303&lt;=Нормативы!$L$89,"II юн",IF(I303&lt;=Нормативы!$L$90,"III юн","б/р")))))))))))</f>
        <v>II</v>
      </c>
    </row>
    <row r="304" spans="1:10" x14ac:dyDescent="0.3">
      <c r="A304" s="1075">
        <v>6</v>
      </c>
      <c r="B304" s="1107" t="s">
        <v>30</v>
      </c>
      <c r="C304" s="1104" t="s">
        <v>1510</v>
      </c>
      <c r="D304" s="1105"/>
      <c r="E304" s="1106">
        <v>2010</v>
      </c>
      <c r="F304" s="1097" t="s">
        <v>1404</v>
      </c>
      <c r="G304" s="1107"/>
      <c r="H304" s="1107"/>
      <c r="I304" s="1094">
        <v>52.4</v>
      </c>
      <c r="J304" s="72" t="str">
        <f>IF(ISBLANK(I304)," ",IF(ISTEXT(I304)," ",IF(I304&lt;=Нормативы!$H$82,"КМС",IF(I304&lt;=Нормативы!$H$83,"КМС",IF(I304&lt;=Нормативы!$L$84,"КМС",IF(I304&lt;=Нормативы!$L$85,"I",IF(I304&lt;=Нормативы!$L$86,"II",IF(I304&lt;=Нормативы!$L$87,"III",IF(I304&lt;=Нормативы!$L$88,"I юн",IF(I304&lt;=Нормативы!$L$89,"II юн",IF(I304&lt;=Нормативы!$L$90,"III юн","б/р")))))))))))</f>
        <v>II</v>
      </c>
    </row>
    <row r="305" spans="1:10" x14ac:dyDescent="0.3">
      <c r="A305" s="1075">
        <v>7</v>
      </c>
      <c r="B305" s="1107" t="s">
        <v>30</v>
      </c>
      <c r="C305" s="1104" t="s">
        <v>1511</v>
      </c>
      <c r="D305" s="1105"/>
      <c r="E305" s="1106">
        <v>2010</v>
      </c>
      <c r="F305" s="1097" t="s">
        <v>1402</v>
      </c>
      <c r="G305" s="1107"/>
      <c r="H305" s="1107"/>
      <c r="I305" s="1094">
        <v>52.6</v>
      </c>
      <c r="J305" s="72" t="str">
        <f>IF(ISBLANK(I305)," ",IF(ISTEXT(I305)," ",IF(I305&lt;=Нормативы!$H$82,"КМС",IF(I305&lt;=Нормативы!$H$83,"КМС",IF(I305&lt;=Нормативы!$L$84,"КМС",IF(I305&lt;=Нормативы!$L$85,"I",IF(I305&lt;=Нормативы!$L$86,"II",IF(I305&lt;=Нормативы!$L$87,"III",IF(I305&lt;=Нормативы!$L$88,"I юн",IF(I305&lt;=Нормативы!$L$89,"II юн",IF(I305&lt;=Нормативы!$L$90,"III юн","б/р")))))))))))</f>
        <v>II</v>
      </c>
    </row>
    <row r="306" spans="1:10" x14ac:dyDescent="0.3">
      <c r="A306" s="1075">
        <v>8</v>
      </c>
      <c r="B306" s="1107" t="s">
        <v>31</v>
      </c>
      <c r="C306" s="1104" t="s">
        <v>1594</v>
      </c>
      <c r="D306" s="1105"/>
      <c r="E306" s="1106">
        <v>2010</v>
      </c>
      <c r="F306" s="1097" t="s">
        <v>1403</v>
      </c>
      <c r="G306" s="1107"/>
      <c r="H306" s="1107"/>
      <c r="I306" s="1094">
        <v>52.74</v>
      </c>
      <c r="J306" s="72" t="str">
        <f>IF(ISBLANK(I306)," ",IF(ISTEXT(I306)," ",IF(I306&lt;=Нормативы!$H$82,"КМС",IF(I306&lt;=Нормативы!$H$83,"КМС",IF(I306&lt;=Нормативы!$L$84,"КМС",IF(I306&lt;=Нормативы!$L$85,"I",IF(I306&lt;=Нормативы!$L$86,"II",IF(I306&lt;=Нормативы!$L$87,"III",IF(I306&lt;=Нормативы!$L$88,"I юн",IF(I306&lt;=Нормативы!$L$89,"II юн",IF(I306&lt;=Нормативы!$L$90,"III юн","б/р")))))))))))</f>
        <v>II</v>
      </c>
    </row>
    <row r="307" spans="1:10" x14ac:dyDescent="0.3">
      <c r="A307" s="1075">
        <v>9</v>
      </c>
      <c r="B307" s="1107" t="s">
        <v>30</v>
      </c>
      <c r="C307" s="1104" t="s">
        <v>1502</v>
      </c>
      <c r="D307" s="1105"/>
      <c r="E307" s="1106">
        <v>2010</v>
      </c>
      <c r="F307" s="1097" t="s">
        <v>1404</v>
      </c>
      <c r="G307" s="1107"/>
      <c r="H307" s="1107"/>
      <c r="I307" s="1094">
        <v>52.88</v>
      </c>
      <c r="J307" s="72" t="str">
        <f>IF(ISBLANK(I307)," ",IF(ISTEXT(I307)," ",IF(I307&lt;=Нормативы!$H$82,"КМС",IF(I307&lt;=Нормативы!$H$83,"КМС",IF(I307&lt;=Нормативы!$L$84,"КМС",IF(I307&lt;=Нормативы!$L$85,"I",IF(I307&lt;=Нормативы!$L$86,"II",IF(I307&lt;=Нормативы!$L$87,"III",IF(I307&lt;=Нормативы!$L$88,"I юн",IF(I307&lt;=Нормативы!$L$89,"II юн",IF(I307&lt;=Нормативы!$L$90,"III юн","б/р")))))))))))</f>
        <v>II</v>
      </c>
    </row>
    <row r="308" spans="1:10" x14ac:dyDescent="0.3">
      <c r="A308" s="1075">
        <v>10</v>
      </c>
      <c r="B308" s="1107" t="s">
        <v>31</v>
      </c>
      <c r="C308" s="1104" t="s">
        <v>1501</v>
      </c>
      <c r="D308" s="1105"/>
      <c r="E308" s="1106">
        <v>2010</v>
      </c>
      <c r="F308" s="1097" t="s">
        <v>1404</v>
      </c>
      <c r="G308" s="1107"/>
      <c r="H308" s="1107"/>
      <c r="I308" s="1094">
        <v>54.37</v>
      </c>
      <c r="J308" s="72" t="str">
        <f>IF(ISBLANK(I308)," ",IF(ISTEXT(I308)," ",IF(I308&lt;=Нормативы!$H$82,"КМС",IF(I308&lt;=Нормативы!$H$83,"КМС",IF(I308&lt;=Нормативы!$L$84,"КМС",IF(I308&lt;=Нормативы!$L$85,"I",IF(I308&lt;=Нормативы!$L$86,"II",IF(I308&lt;=Нормативы!$L$87,"III",IF(I308&lt;=Нормативы!$L$88,"I юн",IF(I308&lt;=Нормативы!$L$89,"II юн",IF(I308&lt;=Нормативы!$L$90,"III юн","б/р")))))))))))</f>
        <v>II</v>
      </c>
    </row>
    <row r="309" spans="1:10" x14ac:dyDescent="0.3">
      <c r="A309" s="1075">
        <v>11</v>
      </c>
      <c r="B309" s="1107" t="s">
        <v>31</v>
      </c>
      <c r="C309" s="1104" t="s">
        <v>1500</v>
      </c>
      <c r="D309" s="1105"/>
      <c r="E309" s="1106">
        <v>2010</v>
      </c>
      <c r="F309" s="1097" t="s">
        <v>1404</v>
      </c>
      <c r="G309" s="1107"/>
      <c r="H309" s="1107"/>
      <c r="I309" s="1094">
        <v>55.14</v>
      </c>
      <c r="J309" s="72" t="str">
        <f>IF(ISBLANK(I309)," ",IF(ISTEXT(I309)," ",IF(I309&lt;=Нормативы!$H$82,"КМС",IF(I309&lt;=Нормативы!$H$83,"КМС",IF(I309&lt;=Нормативы!$L$84,"КМС",IF(I309&lt;=Нормативы!$L$85,"I",IF(I309&lt;=Нормативы!$L$86,"II",IF(I309&lt;=Нормативы!$L$87,"III",IF(I309&lt;=Нормативы!$L$88,"I юн",IF(I309&lt;=Нормативы!$L$89,"II юн",IF(I309&lt;=Нормативы!$L$90,"III юн","б/р")))))))))))</f>
        <v>II</v>
      </c>
    </row>
    <row r="310" spans="1:10" x14ac:dyDescent="0.3">
      <c r="A310" s="1075">
        <v>12</v>
      </c>
      <c r="B310" s="1107" t="s">
        <v>31</v>
      </c>
      <c r="C310" s="1104" t="s">
        <v>1504</v>
      </c>
      <c r="D310" s="1105"/>
      <c r="E310" s="1106">
        <v>2010</v>
      </c>
      <c r="F310" s="1097" t="s">
        <v>1404</v>
      </c>
      <c r="G310" s="1107"/>
      <c r="H310" s="1107"/>
      <c r="I310" s="1094">
        <v>55.63</v>
      </c>
      <c r="J310" s="72" t="str">
        <f>IF(ISBLANK(I310)," ",IF(ISTEXT(I310)," ",IF(I310&lt;=Нормативы!$H$82,"КМС",IF(I310&lt;=Нормативы!$H$83,"КМС",IF(I310&lt;=Нормативы!$L$84,"КМС",IF(I310&lt;=Нормативы!$L$85,"I",IF(I310&lt;=Нормативы!$L$86,"II",IF(I310&lt;=Нормативы!$L$87,"III",IF(I310&lt;=Нормативы!$L$88,"I юн",IF(I310&lt;=Нормативы!$L$89,"II юн",IF(I310&lt;=Нормативы!$L$90,"III юн","б/р")))))))))))</f>
        <v>III</v>
      </c>
    </row>
    <row r="311" spans="1:10" x14ac:dyDescent="0.3">
      <c r="A311" s="1075">
        <v>13</v>
      </c>
      <c r="B311" s="1107" t="s">
        <v>30</v>
      </c>
      <c r="C311" s="1104" t="s">
        <v>1576</v>
      </c>
      <c r="D311" s="1105"/>
      <c r="E311" s="1106">
        <v>2010</v>
      </c>
      <c r="F311" s="1097" t="s">
        <v>573</v>
      </c>
      <c r="G311" s="1107"/>
      <c r="H311" s="1107"/>
      <c r="I311" s="1094">
        <v>55.64</v>
      </c>
      <c r="J311" s="72" t="str">
        <f>IF(ISBLANK(I311)," ",IF(ISTEXT(I311)," ",IF(I311&lt;=Нормативы!$H$82,"КМС",IF(I311&lt;=Нормативы!$H$83,"КМС",IF(I311&lt;=Нормативы!$L$84,"КМС",IF(I311&lt;=Нормативы!$L$85,"I",IF(I311&lt;=Нормативы!$L$86,"II",IF(I311&lt;=Нормативы!$L$87,"III",IF(I311&lt;=Нормативы!$L$88,"I юн",IF(I311&lt;=Нормативы!$L$89,"II юн",IF(I311&lt;=Нормативы!$L$90,"III юн","б/р")))))))))))</f>
        <v>III</v>
      </c>
    </row>
    <row r="312" spans="1:10" x14ac:dyDescent="0.3">
      <c r="A312" s="1075">
        <v>14</v>
      </c>
      <c r="B312" s="1107" t="s">
        <v>30</v>
      </c>
      <c r="C312" s="1104" t="s">
        <v>1503</v>
      </c>
      <c r="D312" s="1105"/>
      <c r="E312" s="1106">
        <v>2010</v>
      </c>
      <c r="F312" s="1097" t="s">
        <v>1434</v>
      </c>
      <c r="G312" s="1107"/>
      <c r="H312" s="1107"/>
      <c r="I312" s="1094">
        <v>56.35</v>
      </c>
      <c r="J312" s="72" t="str">
        <f>IF(ISBLANK(I312)," ",IF(ISTEXT(I312)," ",IF(I312&lt;=Нормативы!$H$82,"КМС",IF(I312&lt;=Нормативы!$H$83,"КМС",IF(I312&lt;=Нормативы!$L$84,"КМС",IF(I312&lt;=Нормативы!$L$85,"I",IF(I312&lt;=Нормативы!$L$86,"II",IF(I312&lt;=Нормативы!$L$87,"III",IF(I312&lt;=Нормативы!$L$88,"I юн",IF(I312&lt;=Нормативы!$L$89,"II юн",IF(I312&lt;=Нормативы!$L$90,"III юн","б/р")))))))))))</f>
        <v>III</v>
      </c>
    </row>
    <row r="313" spans="1:10" x14ac:dyDescent="0.3">
      <c r="A313" s="1075">
        <v>15</v>
      </c>
      <c r="B313" s="1107" t="s">
        <v>31</v>
      </c>
      <c r="C313" s="1104" t="s">
        <v>1498</v>
      </c>
      <c r="D313" s="1105"/>
      <c r="E313" s="1106">
        <v>2010</v>
      </c>
      <c r="F313" s="1097" t="s">
        <v>573</v>
      </c>
      <c r="G313" s="1107"/>
      <c r="H313" s="1107"/>
      <c r="I313" s="1094">
        <v>57.34</v>
      </c>
      <c r="J313" s="72" t="str">
        <f>IF(ISBLANK(I313)," ",IF(ISTEXT(I313)," ",IF(I313&lt;=Нормативы!$H$82,"КМС",IF(I313&lt;=Нормативы!$H$83,"КМС",IF(I313&lt;=Нормативы!$L$84,"КМС",IF(I313&lt;=Нормативы!$L$85,"I",IF(I313&lt;=Нормативы!$L$86,"II",IF(I313&lt;=Нормативы!$L$87,"III",IF(I313&lt;=Нормативы!$L$88,"I юн",IF(I313&lt;=Нормативы!$L$89,"II юн",IF(I313&lt;=Нормативы!$L$90,"III юн","б/р")))))))))))</f>
        <v>III</v>
      </c>
    </row>
    <row r="314" spans="1:10" x14ac:dyDescent="0.3">
      <c r="A314" s="1075">
        <v>16</v>
      </c>
      <c r="B314" s="1107" t="s">
        <v>31</v>
      </c>
      <c r="C314" s="1104" t="s">
        <v>1496</v>
      </c>
      <c r="D314" s="1105"/>
      <c r="E314" s="1106">
        <v>2010</v>
      </c>
      <c r="F314" s="1097" t="s">
        <v>1434</v>
      </c>
      <c r="G314" s="1107"/>
      <c r="H314" s="1107"/>
      <c r="I314" s="1094" t="s">
        <v>1671</v>
      </c>
      <c r="J314" s="1108" t="s">
        <v>56</v>
      </c>
    </row>
    <row r="315" spans="1:10" x14ac:dyDescent="0.3">
      <c r="A315" s="1075">
        <v>17</v>
      </c>
      <c r="B315" s="1107" t="s">
        <v>32</v>
      </c>
      <c r="C315" s="1104" t="s">
        <v>1492</v>
      </c>
      <c r="D315" s="1105"/>
      <c r="E315" s="1106">
        <v>2010</v>
      </c>
      <c r="F315" s="1097" t="s">
        <v>1404</v>
      </c>
      <c r="G315" s="1107"/>
      <c r="H315" s="1107"/>
      <c r="I315" s="1094" t="s">
        <v>1667</v>
      </c>
      <c r="J315" s="1108" t="s">
        <v>56</v>
      </c>
    </row>
    <row r="316" spans="1:10" x14ac:dyDescent="0.3">
      <c r="A316" s="1075">
        <v>18</v>
      </c>
      <c r="B316" s="1107" t="s">
        <v>30</v>
      </c>
      <c r="C316" s="1104" t="s">
        <v>1493</v>
      </c>
      <c r="D316" s="1105"/>
      <c r="E316" s="1106">
        <v>2010</v>
      </c>
      <c r="F316" s="1097" t="s">
        <v>1434</v>
      </c>
      <c r="G316" s="1107"/>
      <c r="H316" s="1107"/>
      <c r="I316" s="1094" t="s">
        <v>1672</v>
      </c>
      <c r="J316" s="1108" t="s">
        <v>56</v>
      </c>
    </row>
    <row r="317" spans="1:10" x14ac:dyDescent="0.3">
      <c r="A317" s="1075">
        <v>19</v>
      </c>
      <c r="B317" s="1107" t="s">
        <v>32</v>
      </c>
      <c r="C317" s="1104" t="s">
        <v>1487</v>
      </c>
      <c r="D317" s="1105"/>
      <c r="E317" s="1106">
        <v>2010</v>
      </c>
      <c r="F317" s="1097" t="s">
        <v>1403</v>
      </c>
      <c r="G317" s="1107"/>
      <c r="H317" s="1107"/>
      <c r="I317" s="1094" t="s">
        <v>1665</v>
      </c>
      <c r="J317" s="1108" t="s">
        <v>56</v>
      </c>
    </row>
    <row r="318" spans="1:10" x14ac:dyDescent="0.3">
      <c r="A318" s="1075">
        <v>20</v>
      </c>
      <c r="B318" s="1107" t="s">
        <v>32</v>
      </c>
      <c r="C318" s="1104" t="s">
        <v>1491</v>
      </c>
      <c r="D318" s="1105"/>
      <c r="E318" s="1106">
        <v>2010</v>
      </c>
      <c r="F318" s="1097" t="s">
        <v>1404</v>
      </c>
      <c r="G318" s="1107"/>
      <c r="H318" s="1107"/>
      <c r="I318" s="1094" t="s">
        <v>1670</v>
      </c>
      <c r="J318" s="1108" t="s">
        <v>27</v>
      </c>
    </row>
    <row r="319" spans="1:10" x14ac:dyDescent="0.3">
      <c r="A319" s="1075">
        <v>21</v>
      </c>
      <c r="B319" s="1107" t="s">
        <v>32</v>
      </c>
      <c r="C319" s="1104" t="s">
        <v>1490</v>
      </c>
      <c r="D319" s="1105"/>
      <c r="E319" s="1106">
        <v>2010</v>
      </c>
      <c r="F319" s="1097" t="s">
        <v>1430</v>
      </c>
      <c r="G319" s="1107"/>
      <c r="H319" s="1107"/>
      <c r="I319" s="1094" t="s">
        <v>1666</v>
      </c>
      <c r="J319" s="1108" t="s">
        <v>27</v>
      </c>
    </row>
    <row r="320" spans="1:10" x14ac:dyDescent="0.3">
      <c r="A320" s="1075">
        <v>22</v>
      </c>
      <c r="B320" s="1107" t="s">
        <v>32</v>
      </c>
      <c r="C320" s="1104" t="s">
        <v>1488</v>
      </c>
      <c r="D320" s="1105"/>
      <c r="E320" s="1106">
        <v>2010</v>
      </c>
      <c r="F320" s="1097" t="s">
        <v>1403</v>
      </c>
      <c r="G320" s="1107"/>
      <c r="H320" s="1107"/>
      <c r="I320" s="1094" t="s">
        <v>1668</v>
      </c>
      <c r="J320" s="1108" t="s">
        <v>27</v>
      </c>
    </row>
    <row r="321" spans="1:10" x14ac:dyDescent="0.3">
      <c r="A321" s="1075">
        <v>23</v>
      </c>
      <c r="B321" s="1107" t="s">
        <v>32</v>
      </c>
      <c r="C321" s="1104" t="s">
        <v>1489</v>
      </c>
      <c r="D321" s="1105"/>
      <c r="E321" s="1106">
        <v>2010</v>
      </c>
      <c r="F321" s="1097" t="s">
        <v>1430</v>
      </c>
      <c r="G321" s="1107"/>
      <c r="H321" s="1107"/>
      <c r="I321" s="1094" t="s">
        <v>1669</v>
      </c>
      <c r="J321" s="72" t="s">
        <v>28</v>
      </c>
    </row>
    <row r="322" spans="1:10" x14ac:dyDescent="0.3">
      <c r="A322" s="1075"/>
      <c r="B322" s="1103"/>
      <c r="C322" s="1104"/>
      <c r="D322" s="1105"/>
      <c r="E322" s="1106"/>
      <c r="F322" s="1097"/>
      <c r="G322" s="1107"/>
      <c r="H322" s="1094"/>
      <c r="I322" s="1083"/>
    </row>
    <row r="323" spans="1:10" x14ac:dyDescent="0.3">
      <c r="A323" s="408"/>
      <c r="C323" s="46" t="s">
        <v>1595</v>
      </c>
      <c r="D323" s="408"/>
      <c r="E323" s="408"/>
      <c r="F323" s="408"/>
      <c r="G323" s="408"/>
      <c r="H323" s="408"/>
      <c r="I323" s="408"/>
    </row>
    <row r="324" spans="1:10" x14ac:dyDescent="0.3">
      <c r="A324" s="1075">
        <v>1</v>
      </c>
      <c r="B324" s="1107" t="s">
        <v>31</v>
      </c>
      <c r="C324" s="1104" t="s">
        <v>1536</v>
      </c>
      <c r="D324" s="1105"/>
      <c r="E324" s="1106">
        <v>2011</v>
      </c>
      <c r="F324" s="1097" t="s">
        <v>1404</v>
      </c>
      <c r="G324" s="1107"/>
      <c r="H324" s="1107"/>
      <c r="I324" s="1094">
        <v>54.57</v>
      </c>
      <c r="J324" s="72" t="str">
        <f>IF(ISBLANK(I324)," ",IF(ISTEXT(I324)," ",IF(I324&lt;=Нормативы!$H$82,"КМС",IF(I324&lt;=Нормативы!$H$83,"КМС",IF(I324&lt;=Нормативы!$L$84,"КМС",IF(I324&lt;=Нормативы!$L$85,"I",IF(I324&lt;=Нормативы!$L$86,"II",IF(I324&lt;=Нормативы!$L$87,"III",IF(I324&lt;=Нормативы!$L$88,"I юн",IF(I324&lt;=Нормативы!$L$89,"II юн",IF(I324&lt;=Нормативы!$L$90,"III юн","б/р")))))))))))</f>
        <v>II</v>
      </c>
    </row>
    <row r="325" spans="1:10" x14ac:dyDescent="0.3">
      <c r="A325" s="1075">
        <v>2</v>
      </c>
      <c r="B325" s="1107" t="s">
        <v>31</v>
      </c>
      <c r="C325" s="1104" t="s">
        <v>1597</v>
      </c>
      <c r="D325" s="1105"/>
      <c r="E325" s="1106">
        <v>2011</v>
      </c>
      <c r="F325" s="1097" t="s">
        <v>1403</v>
      </c>
      <c r="G325" s="1107"/>
      <c r="H325" s="1107"/>
      <c r="I325" s="1094">
        <v>55.88</v>
      </c>
      <c r="J325" s="72" t="str">
        <f>IF(ISBLANK(I325)," ",IF(ISTEXT(I325)," ",IF(I325&lt;=Нормативы!$H$82,"КМС",IF(I325&lt;=Нормативы!$H$83,"КМС",IF(I325&lt;=Нормативы!$L$84,"КМС",IF(I325&lt;=Нормативы!$L$85,"I",IF(I325&lt;=Нормативы!$L$86,"II",IF(I325&lt;=Нормативы!$L$87,"III",IF(I325&lt;=Нормативы!$L$88,"I юн",IF(I325&lt;=Нормативы!$L$89,"II юн",IF(I325&lt;=Нормативы!$L$90,"III юн","б/р")))))))))))</f>
        <v>III</v>
      </c>
    </row>
    <row r="326" spans="1:10" x14ac:dyDescent="0.3">
      <c r="A326" s="1075">
        <v>3</v>
      </c>
      <c r="B326" s="1107" t="s">
        <v>31</v>
      </c>
      <c r="C326" s="1104" t="s">
        <v>1537</v>
      </c>
      <c r="D326" s="1105"/>
      <c r="E326" s="1106">
        <v>2011</v>
      </c>
      <c r="F326" s="1097" t="s">
        <v>1402</v>
      </c>
      <c r="G326" s="1107"/>
      <c r="H326" s="1107"/>
      <c r="I326" s="1094">
        <v>56.51</v>
      </c>
      <c r="J326" s="72" t="str">
        <f>IF(ISBLANK(I326)," ",IF(ISTEXT(I326)," ",IF(I326&lt;=Нормативы!$H$82,"КМС",IF(I326&lt;=Нормативы!$H$83,"КМС",IF(I326&lt;=Нормативы!$L$84,"КМС",IF(I326&lt;=Нормативы!$L$85,"I",IF(I326&lt;=Нормативы!$L$86,"II",IF(I326&lt;=Нормативы!$L$87,"III",IF(I326&lt;=Нормативы!$L$88,"I юн",IF(I326&lt;=Нормативы!$L$89,"II юн",IF(I326&lt;=Нормативы!$L$90,"III юн","б/р")))))))))))</f>
        <v>III</v>
      </c>
    </row>
    <row r="327" spans="1:10" x14ac:dyDescent="0.3">
      <c r="A327" s="1075">
        <v>4</v>
      </c>
      <c r="B327" s="1107" t="s">
        <v>31</v>
      </c>
      <c r="C327" s="1104" t="s">
        <v>1532</v>
      </c>
      <c r="D327" s="1105"/>
      <c r="E327" s="1106">
        <v>2011</v>
      </c>
      <c r="F327" s="1097" t="s">
        <v>573</v>
      </c>
      <c r="G327" s="1107"/>
      <c r="H327" s="1107"/>
      <c r="I327" s="1094">
        <v>56.61</v>
      </c>
      <c r="J327" s="72" t="str">
        <f>IF(ISBLANK(I327)," ",IF(ISTEXT(I327)," ",IF(I327&lt;=Нормативы!$H$82,"КМС",IF(I327&lt;=Нормативы!$H$83,"КМС",IF(I327&lt;=Нормативы!$L$84,"КМС",IF(I327&lt;=Нормативы!$L$85,"I",IF(I327&lt;=Нормативы!$L$86,"II",IF(I327&lt;=Нормативы!$L$87,"III",IF(I327&lt;=Нормативы!$L$88,"I юн",IF(I327&lt;=Нормативы!$L$89,"II юн",IF(I327&lt;=Нормативы!$L$90,"III юн","б/р")))))))))))</f>
        <v>III</v>
      </c>
    </row>
    <row r="328" spans="1:10" x14ac:dyDescent="0.3">
      <c r="A328" s="1075">
        <v>5</v>
      </c>
      <c r="B328" s="1107" t="s">
        <v>30</v>
      </c>
      <c r="C328" s="1104" t="s">
        <v>1530</v>
      </c>
      <c r="D328" s="1105"/>
      <c r="E328" s="1106">
        <v>2011</v>
      </c>
      <c r="F328" s="1097" t="s">
        <v>1433</v>
      </c>
      <c r="G328" s="1107"/>
      <c r="H328" s="1107"/>
      <c r="I328" s="1094">
        <v>57.27</v>
      </c>
      <c r="J328" s="72" t="str">
        <f>IF(ISBLANK(I328)," ",IF(ISTEXT(I328)," ",IF(I328&lt;=Нормативы!$H$82,"КМС",IF(I328&lt;=Нормативы!$H$83,"КМС",IF(I328&lt;=Нормативы!$L$84,"КМС",IF(I328&lt;=Нормативы!$L$85,"I",IF(I328&lt;=Нормативы!$L$86,"II",IF(I328&lt;=Нормативы!$L$87,"III",IF(I328&lt;=Нормативы!$L$88,"I юн",IF(I328&lt;=Нормативы!$L$89,"II юн",IF(I328&lt;=Нормативы!$L$90,"III юн","б/р")))))))))))</f>
        <v>III</v>
      </c>
    </row>
    <row r="329" spans="1:10" x14ac:dyDescent="0.3">
      <c r="A329" s="1075">
        <v>6</v>
      </c>
      <c r="B329" s="1107" t="s">
        <v>31</v>
      </c>
      <c r="C329" s="1104" t="s">
        <v>1535</v>
      </c>
      <c r="D329" s="1105"/>
      <c r="E329" s="1106">
        <v>2011</v>
      </c>
      <c r="F329" s="1097" t="s">
        <v>1404</v>
      </c>
      <c r="G329" s="1107"/>
      <c r="H329" s="1107"/>
      <c r="I329" s="1094">
        <v>57.6</v>
      </c>
      <c r="J329" s="72" t="str">
        <f>IF(ISBLANK(I329)," ",IF(ISTEXT(I329)," ",IF(I329&lt;=Нормативы!$H$82,"КМС",IF(I329&lt;=Нормативы!$H$83,"КМС",IF(I329&lt;=Нормативы!$L$84,"КМС",IF(I329&lt;=Нормативы!$L$85,"I",IF(I329&lt;=Нормативы!$L$86,"II",IF(I329&lt;=Нормативы!$L$87,"III",IF(I329&lt;=Нормативы!$L$88,"I юн",IF(I329&lt;=Нормативы!$L$89,"II юн",IF(I329&lt;=Нормативы!$L$90,"III юн","б/р")))))))))))</f>
        <v>III</v>
      </c>
    </row>
    <row r="330" spans="1:10" x14ac:dyDescent="0.3">
      <c r="A330" s="1075">
        <v>7</v>
      </c>
      <c r="B330" s="1107" t="s">
        <v>56</v>
      </c>
      <c r="C330" s="1104" t="s">
        <v>1531</v>
      </c>
      <c r="D330" s="1105"/>
      <c r="E330" s="1106">
        <v>2011</v>
      </c>
      <c r="F330" s="1097" t="s">
        <v>1402</v>
      </c>
      <c r="G330" s="1107"/>
      <c r="H330" s="1107"/>
      <c r="I330" s="1094">
        <v>57.97</v>
      </c>
      <c r="J330" s="72" t="str">
        <f>IF(ISBLANK(I330)," ",IF(ISTEXT(I330)," ",IF(I330&lt;=Нормативы!$H$82,"КМС",IF(I330&lt;=Нормативы!$H$83,"КМС",IF(I330&lt;=Нормативы!$L$84,"КМС",IF(I330&lt;=Нормативы!$L$85,"I",IF(I330&lt;=Нормативы!$L$86,"II",IF(I330&lt;=Нормативы!$L$87,"III",IF(I330&lt;=Нормативы!$L$88,"I юн",IF(I330&lt;=Нормативы!$L$89,"II юн",IF(I330&lt;=Нормативы!$L$90,"III юн","б/р")))))))))))</f>
        <v>III</v>
      </c>
    </row>
    <row r="331" spans="1:10" x14ac:dyDescent="0.3">
      <c r="A331" s="1075">
        <v>8</v>
      </c>
      <c r="B331" s="1107" t="s">
        <v>31</v>
      </c>
      <c r="C331" s="1104" t="s">
        <v>1533</v>
      </c>
      <c r="D331" s="1105"/>
      <c r="E331" s="1106">
        <v>2011</v>
      </c>
      <c r="F331" s="1097" t="s">
        <v>573</v>
      </c>
      <c r="G331" s="1107"/>
      <c r="H331" s="1107"/>
      <c r="I331" s="1094">
        <v>58.75</v>
      </c>
      <c r="J331" s="72" t="str">
        <f>IF(ISBLANK(I331)," ",IF(ISTEXT(I331)," ",IF(I331&lt;=Нормативы!$H$82,"КМС",IF(I331&lt;=Нормативы!$H$83,"КМС",IF(I331&lt;=Нормативы!$L$84,"КМС",IF(I331&lt;=Нормативы!$L$85,"I",IF(I331&lt;=Нормативы!$L$86,"II",IF(I331&lt;=Нормативы!$L$87,"III",IF(I331&lt;=Нормативы!$L$88,"I юн",IF(I331&lt;=Нормативы!$L$89,"II юн",IF(I331&lt;=Нормативы!$L$90,"III юн","б/р")))))))))))</f>
        <v>III</v>
      </c>
    </row>
    <row r="332" spans="1:10" x14ac:dyDescent="0.3">
      <c r="A332" s="1075">
        <v>9</v>
      </c>
      <c r="B332" s="1107" t="s">
        <v>56</v>
      </c>
      <c r="C332" s="1104" t="s">
        <v>1529</v>
      </c>
      <c r="D332" s="1105"/>
      <c r="E332" s="1106">
        <v>2011</v>
      </c>
      <c r="F332" s="1097" t="s">
        <v>1433</v>
      </c>
      <c r="G332" s="1107"/>
      <c r="H332" s="1107"/>
      <c r="I332" s="1094">
        <v>59.38</v>
      </c>
      <c r="J332" s="72" t="str">
        <f>IF(ISBLANK(I332)," ",IF(ISTEXT(I332)," ",IF(I332&lt;=Нормативы!$H$82,"КМС",IF(I332&lt;=Нормативы!$H$83,"КМС",IF(I332&lt;=Нормативы!$L$84,"КМС",IF(I332&lt;=Нормативы!$L$85,"I",IF(I332&lt;=Нормативы!$L$86,"II",IF(I332&lt;=Нормативы!$L$87,"III",IF(I332&lt;=Нормативы!$L$88,"I юн",IF(I332&lt;=Нормативы!$L$89,"II юн",IF(I332&lt;=Нормативы!$L$90,"III юн","б/р")))))))))))</f>
        <v>III</v>
      </c>
    </row>
    <row r="333" spans="1:10" x14ac:dyDescent="0.3">
      <c r="A333" s="1075">
        <v>10</v>
      </c>
      <c r="B333" s="1107" t="s">
        <v>31</v>
      </c>
      <c r="C333" s="1104" t="s">
        <v>1596</v>
      </c>
      <c r="D333" s="1105"/>
      <c r="E333" s="1106">
        <v>2011</v>
      </c>
      <c r="F333" s="1097" t="s">
        <v>1403</v>
      </c>
      <c r="G333" s="1107"/>
      <c r="H333" s="1107"/>
      <c r="I333" s="1094">
        <v>59.52</v>
      </c>
      <c r="J333" s="72" t="str">
        <f>IF(ISBLANK(I333)," ",IF(ISTEXT(I333)," ",IF(I333&lt;=Нормативы!$H$82,"КМС",IF(I333&lt;=Нормативы!$H$83,"КМС",IF(I333&lt;=Нормативы!$L$84,"КМС",IF(I333&lt;=Нормативы!$L$85,"I",IF(I333&lt;=Нормативы!$L$86,"II",IF(I333&lt;=Нормативы!$L$87,"III",IF(I333&lt;=Нормативы!$L$88,"I юн",IF(I333&lt;=Нормативы!$L$89,"II юн",IF(I333&lt;=Нормативы!$L$90,"III юн","б/р")))))))))))</f>
        <v>III</v>
      </c>
    </row>
    <row r="334" spans="1:10" x14ac:dyDescent="0.3">
      <c r="A334" s="1075">
        <v>11</v>
      </c>
      <c r="B334" s="1108" t="s">
        <v>56</v>
      </c>
      <c r="C334" s="1104" t="s">
        <v>1581</v>
      </c>
      <c r="D334" s="1105"/>
      <c r="E334" s="1106">
        <v>2011</v>
      </c>
      <c r="F334" s="1097" t="s">
        <v>573</v>
      </c>
      <c r="G334" s="1107"/>
      <c r="H334" s="1107"/>
      <c r="I334" s="1094" t="s">
        <v>1679</v>
      </c>
      <c r="J334" s="1108" t="s">
        <v>56</v>
      </c>
    </row>
    <row r="335" spans="1:10" x14ac:dyDescent="0.3">
      <c r="A335" s="1075">
        <v>12</v>
      </c>
      <c r="B335" s="1107" t="s">
        <v>32</v>
      </c>
      <c r="C335" s="1104" t="s">
        <v>1525</v>
      </c>
      <c r="D335" s="1105"/>
      <c r="E335" s="1106">
        <v>2011</v>
      </c>
      <c r="F335" s="1097" t="s">
        <v>1404</v>
      </c>
      <c r="G335" s="1107"/>
      <c r="H335" s="1107"/>
      <c r="I335" s="1094" t="s">
        <v>1678</v>
      </c>
      <c r="J335" s="1108" t="s">
        <v>56</v>
      </c>
    </row>
    <row r="336" spans="1:10" x14ac:dyDescent="0.3">
      <c r="A336" s="1075">
        <v>13</v>
      </c>
      <c r="B336" s="1107" t="s">
        <v>32</v>
      </c>
      <c r="C336" s="1104" t="s">
        <v>1528</v>
      </c>
      <c r="D336" s="1105"/>
      <c r="E336" s="1106">
        <v>2011</v>
      </c>
      <c r="F336" s="1097" t="s">
        <v>1404</v>
      </c>
      <c r="G336" s="1107"/>
      <c r="H336" s="1107"/>
      <c r="I336" s="1094" t="s">
        <v>1682</v>
      </c>
      <c r="J336" s="1108" t="s">
        <v>56</v>
      </c>
    </row>
    <row r="337" spans="1:10" x14ac:dyDescent="0.3">
      <c r="A337" s="1075">
        <v>14</v>
      </c>
      <c r="B337" s="1107" t="s">
        <v>32</v>
      </c>
      <c r="C337" s="1104" t="s">
        <v>1522</v>
      </c>
      <c r="D337" s="1105"/>
      <c r="E337" s="1106">
        <v>2011</v>
      </c>
      <c r="F337" s="1097" t="s">
        <v>1430</v>
      </c>
      <c r="G337" s="1107"/>
      <c r="H337" s="1107"/>
      <c r="I337" s="1094" t="s">
        <v>1674</v>
      </c>
      <c r="J337" s="1108" t="s">
        <v>27</v>
      </c>
    </row>
    <row r="338" spans="1:10" x14ac:dyDescent="0.3">
      <c r="A338" s="1075">
        <v>15</v>
      </c>
      <c r="B338" s="1107" t="s">
        <v>32</v>
      </c>
      <c r="C338" s="1104" t="s">
        <v>1526</v>
      </c>
      <c r="D338" s="1105"/>
      <c r="E338" s="1106">
        <v>2011</v>
      </c>
      <c r="F338" s="1097" t="s">
        <v>1404</v>
      </c>
      <c r="G338" s="1107"/>
      <c r="H338" s="1107"/>
      <c r="I338" s="1094" t="s">
        <v>1680</v>
      </c>
      <c r="J338" s="1108" t="s">
        <v>27</v>
      </c>
    </row>
    <row r="339" spans="1:10" x14ac:dyDescent="0.3">
      <c r="A339" s="1075">
        <v>16</v>
      </c>
      <c r="B339" s="1107" t="s">
        <v>32</v>
      </c>
      <c r="C339" s="1104" t="s">
        <v>1520</v>
      </c>
      <c r="D339" s="1105"/>
      <c r="E339" s="1106">
        <v>2011</v>
      </c>
      <c r="F339" s="1097" t="s">
        <v>1404</v>
      </c>
      <c r="G339" s="1107"/>
      <c r="H339" s="1107"/>
      <c r="I339" s="1094" t="s">
        <v>1677</v>
      </c>
      <c r="J339" s="1108" t="s">
        <v>27</v>
      </c>
    </row>
    <row r="340" spans="1:10" x14ac:dyDescent="0.3">
      <c r="A340" s="1075">
        <v>17</v>
      </c>
      <c r="B340" s="1107" t="s">
        <v>30</v>
      </c>
      <c r="C340" s="1104" t="s">
        <v>1523</v>
      </c>
      <c r="D340" s="1105"/>
      <c r="E340" s="1106">
        <v>2011</v>
      </c>
      <c r="F340" s="1097" t="s">
        <v>573</v>
      </c>
      <c r="G340" s="1107"/>
      <c r="H340" s="1107"/>
      <c r="I340" s="1094" t="s">
        <v>1681</v>
      </c>
      <c r="J340" s="72" t="s">
        <v>28</v>
      </c>
    </row>
    <row r="341" spans="1:10" x14ac:dyDescent="0.3">
      <c r="A341" s="1075">
        <v>18</v>
      </c>
      <c r="B341" s="1107" t="s">
        <v>32</v>
      </c>
      <c r="C341" s="1104" t="s">
        <v>1516</v>
      </c>
      <c r="D341" s="1105"/>
      <c r="E341" s="1106">
        <v>2011</v>
      </c>
      <c r="F341" s="1097" t="s">
        <v>573</v>
      </c>
      <c r="G341" s="1107"/>
      <c r="H341" s="1107"/>
      <c r="I341" s="1094" t="s">
        <v>1673</v>
      </c>
      <c r="J341" s="72" t="s">
        <v>28</v>
      </c>
    </row>
    <row r="342" spans="1:10" x14ac:dyDescent="0.3">
      <c r="A342" s="1075">
        <v>19</v>
      </c>
      <c r="B342" s="1107" t="s">
        <v>56</v>
      </c>
      <c r="C342" s="1104" t="s">
        <v>1519</v>
      </c>
      <c r="D342" s="1105"/>
      <c r="E342" s="1106">
        <v>2011</v>
      </c>
      <c r="F342" s="1097" t="s">
        <v>1430</v>
      </c>
      <c r="G342" s="1107"/>
      <c r="H342" s="1107"/>
      <c r="I342" s="1094" t="s">
        <v>1675</v>
      </c>
      <c r="J342" s="1107" t="s">
        <v>32</v>
      </c>
    </row>
    <row r="343" spans="1:10" x14ac:dyDescent="0.3">
      <c r="A343" s="1075">
        <v>20</v>
      </c>
      <c r="B343" s="1107" t="s">
        <v>32</v>
      </c>
      <c r="C343" s="1104" t="s">
        <v>1521</v>
      </c>
      <c r="D343" s="1105"/>
      <c r="E343" s="1106">
        <v>2011</v>
      </c>
      <c r="F343" s="1097" t="s">
        <v>1404</v>
      </c>
      <c r="G343" s="1107"/>
      <c r="H343" s="1107"/>
      <c r="I343" s="1094" t="s">
        <v>1683</v>
      </c>
      <c r="J343" s="1107" t="s">
        <v>32</v>
      </c>
    </row>
    <row r="344" spans="1:10" x14ac:dyDescent="0.3">
      <c r="A344" s="1075">
        <v>21</v>
      </c>
      <c r="B344" s="1107" t="s">
        <v>32</v>
      </c>
      <c r="C344" s="1104" t="s">
        <v>1517</v>
      </c>
      <c r="D344" s="1105"/>
      <c r="E344" s="1106">
        <v>2011</v>
      </c>
      <c r="F344" s="1097" t="s">
        <v>1404</v>
      </c>
      <c r="G344" s="1107"/>
      <c r="H344" s="1107"/>
      <c r="I344" s="1094" t="s">
        <v>1676</v>
      </c>
      <c r="J344" s="1107" t="s">
        <v>32</v>
      </c>
    </row>
    <row r="345" spans="1:10" x14ac:dyDescent="0.3">
      <c r="A345" s="1075"/>
      <c r="B345" s="1107"/>
      <c r="C345" s="1104"/>
      <c r="D345" s="1105"/>
      <c r="E345" s="1106"/>
      <c r="F345" s="1097"/>
      <c r="G345" s="1107"/>
      <c r="H345" s="1107"/>
      <c r="I345" s="1094"/>
    </row>
    <row r="346" spans="1:10" x14ac:dyDescent="0.3">
      <c r="A346" s="408"/>
      <c r="C346" s="46" t="s">
        <v>1598</v>
      </c>
      <c r="D346" s="408"/>
      <c r="E346" s="408"/>
      <c r="F346" s="408"/>
      <c r="G346" s="408"/>
      <c r="H346" s="408"/>
      <c r="I346" s="408"/>
    </row>
    <row r="347" spans="1:10" x14ac:dyDescent="0.3">
      <c r="A347" s="1075">
        <v>1</v>
      </c>
      <c r="B347" s="1107" t="s">
        <v>31</v>
      </c>
      <c r="C347" s="1104" t="s">
        <v>1539</v>
      </c>
      <c r="D347" s="1105"/>
      <c r="E347" s="1106">
        <v>2012</v>
      </c>
      <c r="F347" s="1097" t="s">
        <v>1433</v>
      </c>
      <c r="G347" s="1107"/>
      <c r="H347" s="1107"/>
      <c r="I347" s="1094">
        <v>56.1</v>
      </c>
      <c r="J347" s="72" t="str">
        <f>IF(ISBLANK(I347)," ",IF(ISTEXT(I347)," ",IF(I347&lt;=Нормативы!$H$82,"КМС",IF(I347&lt;=Нормативы!$H$83,"КМС",IF(I347&lt;=Нормативы!$L$84,"КМС",IF(I347&lt;=Нормативы!$L$85,"I",IF(I347&lt;=Нормативы!$L$86,"II",IF(I347&lt;=Нормативы!$L$87,"III",IF(I347&lt;=Нормативы!$L$88,"I юн",IF(I347&lt;=Нормативы!$L$89,"II юн",IF(I347&lt;=Нормативы!$L$90,"III юн","б/р")))))))))))</f>
        <v>III</v>
      </c>
    </row>
    <row r="348" spans="1:10" x14ac:dyDescent="0.3">
      <c r="A348" s="1075">
        <v>2</v>
      </c>
      <c r="B348" s="1107" t="s">
        <v>32</v>
      </c>
      <c r="C348" s="1104" t="s">
        <v>1549</v>
      </c>
      <c r="D348" s="1105"/>
      <c r="E348" s="1106">
        <v>2012</v>
      </c>
      <c r="F348" s="1097" t="s">
        <v>573</v>
      </c>
      <c r="G348" s="1107"/>
      <c r="H348" s="1107"/>
      <c r="I348" s="1094" t="s">
        <v>1694</v>
      </c>
      <c r="J348" s="1107" t="s">
        <v>27</v>
      </c>
    </row>
    <row r="349" spans="1:10" x14ac:dyDescent="0.3">
      <c r="A349" s="1075">
        <v>3</v>
      </c>
      <c r="B349" s="1107" t="s">
        <v>27</v>
      </c>
      <c r="C349" s="1104" t="s">
        <v>1551</v>
      </c>
      <c r="D349" s="1105"/>
      <c r="E349" s="1106">
        <v>2012</v>
      </c>
      <c r="F349" s="1097" t="s">
        <v>1433</v>
      </c>
      <c r="G349" s="1107"/>
      <c r="H349" s="1107"/>
      <c r="I349" s="1094" t="s">
        <v>1697</v>
      </c>
      <c r="J349" s="1107" t="s">
        <v>27</v>
      </c>
    </row>
    <row r="350" spans="1:10" x14ac:dyDescent="0.3">
      <c r="A350" s="1075">
        <v>4</v>
      </c>
      <c r="B350" s="1107" t="s">
        <v>56</v>
      </c>
      <c r="C350" s="1104" t="s">
        <v>1557</v>
      </c>
      <c r="D350" s="1105"/>
      <c r="E350" s="1106">
        <v>2012</v>
      </c>
      <c r="F350" s="1097" t="s">
        <v>1433</v>
      </c>
      <c r="G350" s="1107"/>
      <c r="H350" s="1107"/>
      <c r="I350" s="1094" t="s">
        <v>1695</v>
      </c>
      <c r="J350" s="1107" t="s">
        <v>27</v>
      </c>
    </row>
    <row r="351" spans="1:10" x14ac:dyDescent="0.3">
      <c r="A351" s="1075">
        <v>5</v>
      </c>
      <c r="B351" s="1107" t="s">
        <v>30</v>
      </c>
      <c r="C351" s="1104" t="s">
        <v>1540</v>
      </c>
      <c r="D351" s="1105"/>
      <c r="E351" s="1106">
        <v>2012</v>
      </c>
      <c r="F351" s="1097" t="s">
        <v>573</v>
      </c>
      <c r="G351" s="1107"/>
      <c r="H351" s="1107"/>
      <c r="I351" s="1094" t="s">
        <v>1686</v>
      </c>
      <c r="J351" s="1107" t="s">
        <v>27</v>
      </c>
    </row>
    <row r="352" spans="1:10" x14ac:dyDescent="0.3">
      <c r="A352" s="1075">
        <v>6</v>
      </c>
      <c r="B352" s="1107" t="s">
        <v>27</v>
      </c>
      <c r="C352" s="1104" t="s">
        <v>1555</v>
      </c>
      <c r="D352" s="1105"/>
      <c r="E352" s="1106">
        <v>2012</v>
      </c>
      <c r="F352" s="1097" t="s">
        <v>1431</v>
      </c>
      <c r="G352" s="1107"/>
      <c r="H352" s="1107"/>
      <c r="I352" s="1094" t="s">
        <v>1696</v>
      </c>
      <c r="J352" s="1107" t="s">
        <v>28</v>
      </c>
    </row>
    <row r="353" spans="1:10" x14ac:dyDescent="0.3">
      <c r="A353" s="1075">
        <v>7</v>
      </c>
      <c r="B353" s="1107" t="s">
        <v>32</v>
      </c>
      <c r="C353" s="1104" t="s">
        <v>1547</v>
      </c>
      <c r="D353" s="1105"/>
      <c r="E353" s="1106">
        <v>2012</v>
      </c>
      <c r="F353" s="1097" t="s">
        <v>573</v>
      </c>
      <c r="G353" s="1107"/>
      <c r="H353" s="1107"/>
      <c r="I353" s="1094" t="s">
        <v>1692</v>
      </c>
      <c r="J353" s="1107" t="s">
        <v>28</v>
      </c>
    </row>
    <row r="354" spans="1:10" x14ac:dyDescent="0.3">
      <c r="A354" s="1075">
        <v>8</v>
      </c>
      <c r="B354" s="1107" t="s">
        <v>27</v>
      </c>
      <c r="C354" s="1104" t="s">
        <v>1550</v>
      </c>
      <c r="D354" s="1105"/>
      <c r="E354" s="1106">
        <v>2012</v>
      </c>
      <c r="F354" s="1097" t="s">
        <v>1402</v>
      </c>
      <c r="G354" s="1107"/>
      <c r="H354" s="1107"/>
      <c r="I354" s="1094" t="s">
        <v>1689</v>
      </c>
      <c r="J354" s="1107" t="s">
        <v>28</v>
      </c>
    </row>
    <row r="355" spans="1:10" x14ac:dyDescent="0.3">
      <c r="A355" s="1075">
        <v>9</v>
      </c>
      <c r="B355" s="1107" t="s">
        <v>30</v>
      </c>
      <c r="C355" s="1104" t="s">
        <v>1548</v>
      </c>
      <c r="D355" s="1105"/>
      <c r="E355" s="1106">
        <v>2012</v>
      </c>
      <c r="F355" s="1097" t="s">
        <v>1430</v>
      </c>
      <c r="G355" s="1107"/>
      <c r="H355" s="1107"/>
      <c r="I355" s="1094" t="s">
        <v>1688</v>
      </c>
      <c r="J355" s="1107" t="s">
        <v>28</v>
      </c>
    </row>
    <row r="356" spans="1:10" x14ac:dyDescent="0.3">
      <c r="A356" s="1075">
        <v>10</v>
      </c>
      <c r="B356" s="1107" t="s">
        <v>28</v>
      </c>
      <c r="C356" s="1104" t="s">
        <v>1546</v>
      </c>
      <c r="D356" s="1105"/>
      <c r="E356" s="1106">
        <v>2012</v>
      </c>
      <c r="F356" s="1097" t="s">
        <v>573</v>
      </c>
      <c r="G356" s="1107"/>
      <c r="H356" s="1107"/>
      <c r="I356" s="1094" t="s">
        <v>1690</v>
      </c>
      <c r="J356" s="1107" t="s">
        <v>28</v>
      </c>
    </row>
    <row r="357" spans="1:10" x14ac:dyDescent="0.3">
      <c r="A357" s="1075">
        <v>11</v>
      </c>
      <c r="B357" s="1107" t="s">
        <v>32</v>
      </c>
      <c r="C357" s="1104" t="s">
        <v>1545</v>
      </c>
      <c r="D357" s="1105"/>
      <c r="E357" s="1106">
        <v>2012</v>
      </c>
      <c r="F357" s="1097" t="s">
        <v>573</v>
      </c>
      <c r="G357" s="1107"/>
      <c r="H357" s="1107"/>
      <c r="I357" s="1094" t="s">
        <v>1691</v>
      </c>
      <c r="J357" s="1107" t="s">
        <v>28</v>
      </c>
    </row>
    <row r="358" spans="1:10" x14ac:dyDescent="0.3">
      <c r="A358" s="1075">
        <v>12</v>
      </c>
      <c r="B358" s="1103" t="s">
        <v>32</v>
      </c>
      <c r="C358" s="1104" t="s">
        <v>1544</v>
      </c>
      <c r="D358" s="1105"/>
      <c r="E358" s="1106">
        <v>2012</v>
      </c>
      <c r="F358" s="1097" t="s">
        <v>573</v>
      </c>
      <c r="G358" s="1107"/>
      <c r="H358" s="1107"/>
      <c r="I358" s="1094" t="s">
        <v>1693</v>
      </c>
      <c r="J358" s="1107" t="s">
        <v>28</v>
      </c>
    </row>
    <row r="359" spans="1:10" x14ac:dyDescent="0.3">
      <c r="A359" s="1075">
        <v>13</v>
      </c>
      <c r="B359" s="1107" t="s">
        <v>32</v>
      </c>
      <c r="C359" s="1104" t="s">
        <v>1542</v>
      </c>
      <c r="D359" s="1105"/>
      <c r="E359" s="1106">
        <v>2012</v>
      </c>
      <c r="F359" s="1097" t="s">
        <v>1404</v>
      </c>
      <c r="G359" s="1107"/>
      <c r="H359" s="1107"/>
      <c r="I359" s="1094" t="s">
        <v>1685</v>
      </c>
      <c r="J359" s="1107" t="s">
        <v>32</v>
      </c>
    </row>
    <row r="360" spans="1:10" x14ac:dyDescent="0.3">
      <c r="A360" s="1075">
        <v>14</v>
      </c>
      <c r="B360" s="1107" t="s">
        <v>32</v>
      </c>
      <c r="C360" s="1104" t="s">
        <v>1584</v>
      </c>
      <c r="D360" s="1105"/>
      <c r="E360" s="1106">
        <v>2012</v>
      </c>
      <c r="F360" s="1097" t="s">
        <v>573</v>
      </c>
      <c r="G360" s="1107"/>
      <c r="H360" s="1107"/>
      <c r="I360" s="1094" t="s">
        <v>1684</v>
      </c>
      <c r="J360" s="1107" t="s">
        <v>32</v>
      </c>
    </row>
    <row r="361" spans="1:10" x14ac:dyDescent="0.3">
      <c r="A361" s="1075">
        <v>15</v>
      </c>
      <c r="B361" s="1107" t="s">
        <v>32</v>
      </c>
      <c r="C361" s="1104" t="s">
        <v>1541</v>
      </c>
      <c r="D361" s="1105"/>
      <c r="E361" s="1106">
        <v>2012</v>
      </c>
      <c r="F361" s="1097" t="s">
        <v>1430</v>
      </c>
      <c r="G361" s="1107"/>
      <c r="H361" s="1107"/>
      <c r="I361" s="1094" t="s">
        <v>1687</v>
      </c>
      <c r="J361" s="1107" t="s">
        <v>32</v>
      </c>
    </row>
    <row r="362" spans="1:10" x14ac:dyDescent="0.3">
      <c r="A362" s="1075"/>
      <c r="B362" s="1108"/>
      <c r="C362" s="1104"/>
      <c r="D362" s="1105"/>
      <c r="E362" s="1106"/>
      <c r="F362" s="1097"/>
      <c r="G362" s="1107"/>
      <c r="H362" s="1094"/>
      <c r="I362" s="1098"/>
    </row>
    <row r="363" spans="1:10" x14ac:dyDescent="0.3">
      <c r="A363" s="408"/>
      <c r="C363" s="46" t="s">
        <v>1599</v>
      </c>
      <c r="D363" s="408"/>
      <c r="E363" s="408"/>
      <c r="F363" s="408"/>
      <c r="G363" s="408"/>
      <c r="H363" s="408"/>
      <c r="I363" s="408"/>
    </row>
    <row r="364" spans="1:10" x14ac:dyDescent="0.3">
      <c r="A364" s="1075">
        <v>1</v>
      </c>
      <c r="B364" s="1108" t="s">
        <v>50</v>
      </c>
      <c r="C364" s="1104" t="s">
        <v>1566</v>
      </c>
      <c r="D364" s="1105"/>
      <c r="E364" s="1106">
        <v>2010</v>
      </c>
      <c r="F364" s="1097" t="s">
        <v>1403</v>
      </c>
      <c r="G364" s="1107"/>
      <c r="H364" s="1107"/>
      <c r="I364" s="1094">
        <v>47.61</v>
      </c>
      <c r="J364" s="72" t="str">
        <f>IF(ISBLANK(I364)," ",IF(ISTEXT(I364)," ",IF(I364&lt;=Нормативы!$H$49,"КМС",IF(I364&lt;=Нормативы!$H$50,"КМС",IF(I364&lt;=Нормативы!$L$51,"КМС",IF(I364&lt;=Нормативы!$L$52,"I",IF(I364&lt;=Нормативы!$L$53,"II",IF(I364&lt;=Нормативы!$L$54,"III",IF(I364&lt;=Нормативы!$L$55,"I юн",IF(I364&lt;=Нормативы!$L$56,"II юн",IF(I364&lt;=Нормативы!$L$57,"III юн","б/р")))))))))))</f>
        <v>II</v>
      </c>
    </row>
    <row r="365" spans="1:10" x14ac:dyDescent="0.3">
      <c r="A365" s="1075">
        <v>2</v>
      </c>
      <c r="B365" s="1108" t="s">
        <v>30</v>
      </c>
      <c r="C365" s="1104" t="s">
        <v>1565</v>
      </c>
      <c r="D365" s="1105"/>
      <c r="E365" s="1106">
        <v>2010</v>
      </c>
      <c r="F365" s="1097" t="s">
        <v>1402</v>
      </c>
      <c r="G365" s="1107"/>
      <c r="H365" s="1107"/>
      <c r="I365" s="1094">
        <v>49.9</v>
      </c>
      <c r="J365" s="72" t="str">
        <f>IF(ISBLANK(I365)," ",IF(ISTEXT(I365)," ",IF(I365&lt;=Нормативы!$H$49,"КМС",IF(I365&lt;=Нормативы!$H$50,"КМС",IF(I365&lt;=Нормативы!$L$51,"КМС",IF(I365&lt;=Нормативы!$L$52,"I",IF(I365&lt;=Нормативы!$L$53,"II",IF(I365&lt;=Нормативы!$L$54,"III",IF(I365&lt;=Нормативы!$L$55,"I юн",IF(I365&lt;=Нормативы!$L$56,"II юн",IF(I365&lt;=Нормативы!$L$57,"III юн","б/р")))))))))))</f>
        <v>II</v>
      </c>
    </row>
    <row r="366" spans="1:10" x14ac:dyDescent="0.3">
      <c r="A366" s="1075">
        <v>3</v>
      </c>
      <c r="B366" s="1108" t="s">
        <v>30</v>
      </c>
      <c r="C366" s="1104" t="s">
        <v>1564</v>
      </c>
      <c r="D366" s="1105"/>
      <c r="E366" s="1106">
        <v>2010</v>
      </c>
      <c r="F366" s="1097" t="s">
        <v>1403</v>
      </c>
      <c r="G366" s="1107"/>
      <c r="H366" s="1107"/>
      <c r="I366" s="1094">
        <v>54.57</v>
      </c>
      <c r="J366" s="72" t="str">
        <f>IF(ISBLANK(I366)," ",IF(ISTEXT(I366)," ",IF(I366&lt;=Нормативы!$H$49,"КМС",IF(I366&lt;=Нормативы!$H$50,"КМС",IF(I366&lt;=Нормативы!$L$51,"КМС",IF(I366&lt;=Нормативы!$L$52,"I",IF(I366&lt;=Нормативы!$L$53,"II",IF(I366&lt;=Нормативы!$L$54,"III",IF(I366&lt;=Нормативы!$L$55,"I юн",IF(I366&lt;=Нормативы!$L$56,"II юн",IF(I366&lt;=Нормативы!$L$57,"III юн","б/р")))))))))))</f>
        <v>III</v>
      </c>
    </row>
    <row r="367" spans="1:10" x14ac:dyDescent="0.3">
      <c r="A367" s="1075"/>
    </row>
    <row r="368" spans="1:10" x14ac:dyDescent="0.3">
      <c r="A368" s="408"/>
      <c r="C368" s="46" t="s">
        <v>1600</v>
      </c>
      <c r="D368" s="408"/>
      <c r="E368" s="408"/>
      <c r="F368" s="408"/>
      <c r="G368" s="408"/>
      <c r="H368" s="408"/>
      <c r="I368" s="408"/>
    </row>
    <row r="369" spans="1:10" x14ac:dyDescent="0.3">
      <c r="A369" s="1075">
        <v>1</v>
      </c>
      <c r="B369" s="1108" t="s">
        <v>50</v>
      </c>
      <c r="C369" s="1104" t="s">
        <v>1572</v>
      </c>
      <c r="D369" s="1105"/>
      <c r="E369" s="1106">
        <v>2011</v>
      </c>
      <c r="F369" s="1097" t="s">
        <v>1403</v>
      </c>
      <c r="G369" s="1107"/>
      <c r="H369" s="1107"/>
      <c r="I369" s="1094">
        <v>46.26</v>
      </c>
      <c r="J369" s="72" t="str">
        <f>IF(ISBLANK(I369)," ",IF(ISTEXT(I369)," ",IF(I369&lt;=Нормативы!$H$49,"КМС",IF(I369&lt;=Нормативы!$H$50,"КМС",IF(I369&lt;=Нормативы!$L$51,"КМС",IF(I369&lt;=Нормативы!$L$52,"I",IF(I369&lt;=Нормативы!$L$53,"II",IF(I369&lt;=Нормативы!$L$54,"III",IF(I369&lt;=Нормативы!$L$55,"I юн",IF(I369&lt;=Нормативы!$L$56,"II юн",IF(I369&lt;=Нормативы!$L$57,"III юн","б/р")))))))))))</f>
        <v>I</v>
      </c>
    </row>
    <row r="370" spans="1:10" x14ac:dyDescent="0.3">
      <c r="A370" s="1075">
        <v>2</v>
      </c>
      <c r="B370" s="1107" t="s">
        <v>7</v>
      </c>
      <c r="C370" s="1104" t="s">
        <v>1570</v>
      </c>
      <c r="D370" s="1105"/>
      <c r="E370" s="1106">
        <v>2011</v>
      </c>
      <c r="F370" s="1097" t="s">
        <v>573</v>
      </c>
      <c r="G370" s="1107"/>
      <c r="H370" s="1107"/>
      <c r="I370" s="1094">
        <v>46.84</v>
      </c>
      <c r="J370" s="72" t="str">
        <f>IF(ISBLANK(I370)," ",IF(ISTEXT(I370)," ",IF(I370&lt;=Нормативы!$H$49,"КМС",IF(I370&lt;=Нормативы!$H$50,"КМС",IF(I370&lt;=Нормативы!$L$51,"КМС",IF(I370&lt;=Нормативы!$L$52,"I",IF(I370&lt;=Нормативы!$L$53,"II",IF(I370&lt;=Нормативы!$L$54,"III",IF(I370&lt;=Нормативы!$L$55,"I юн",IF(I370&lt;=Нормативы!$L$56,"II юн",IF(I370&lt;=Нормативы!$L$57,"III юн","б/р")))))))))))</f>
        <v>I</v>
      </c>
    </row>
    <row r="371" spans="1:10" x14ac:dyDescent="0.3">
      <c r="A371" s="1075">
        <v>3</v>
      </c>
      <c r="B371" s="1108" t="s">
        <v>50</v>
      </c>
      <c r="C371" s="1104" t="s">
        <v>1571</v>
      </c>
      <c r="D371" s="1105"/>
      <c r="E371" s="1106">
        <v>2011</v>
      </c>
      <c r="F371" s="1097" t="s">
        <v>1403</v>
      </c>
      <c r="G371" s="1107"/>
      <c r="H371" s="1107"/>
      <c r="I371" s="1094">
        <v>49.46</v>
      </c>
      <c r="J371" s="72" t="str">
        <f>IF(ISBLANK(I371)," ",IF(ISTEXT(I371)," ",IF(I371&lt;=Нормативы!$H$49,"КМС",IF(I371&lt;=Нормативы!$H$50,"КМС",IF(I371&lt;=Нормативы!$L$51,"КМС",IF(I371&lt;=Нормативы!$L$52,"I",IF(I371&lt;=Нормативы!$L$53,"II",IF(I371&lt;=Нормативы!$L$54,"III",IF(I371&lt;=Нормативы!$L$55,"I юн",IF(I371&lt;=Нормативы!$L$56,"II юн",IF(I371&lt;=Нормативы!$L$57,"III юн","б/р")))))))))))</f>
        <v>II</v>
      </c>
    </row>
    <row r="372" spans="1:10" x14ac:dyDescent="0.3">
      <c r="A372" s="1075">
        <v>4</v>
      </c>
      <c r="B372" s="1107" t="s">
        <v>7</v>
      </c>
      <c r="C372" s="1104" t="s">
        <v>1569</v>
      </c>
      <c r="D372" s="1105"/>
      <c r="E372" s="1106">
        <v>2011</v>
      </c>
      <c r="F372" s="1097" t="s">
        <v>573</v>
      </c>
      <c r="G372" s="1107"/>
      <c r="H372" s="1107"/>
      <c r="I372" s="1094">
        <v>49.68</v>
      </c>
      <c r="J372" s="72" t="str">
        <f>IF(ISBLANK(I372)," ",IF(ISTEXT(I372)," ",IF(I372&lt;=Нормативы!$H$49,"КМС",IF(I372&lt;=Нормативы!$H$50,"КМС",IF(I372&lt;=Нормативы!$L$51,"КМС",IF(I372&lt;=Нормативы!$L$52,"I",IF(I372&lt;=Нормативы!$L$53,"II",IF(I372&lt;=Нормативы!$L$54,"III",IF(I372&lt;=Нормативы!$L$55,"I юн",IF(I372&lt;=Нормативы!$L$56,"II юн",IF(I372&lt;=Нормативы!$L$57,"III юн","б/р")))))))))))</f>
        <v>II</v>
      </c>
    </row>
    <row r="373" spans="1:10" x14ac:dyDescent="0.3">
      <c r="A373" s="1075">
        <v>5</v>
      </c>
      <c r="B373" s="1108" t="s">
        <v>30</v>
      </c>
      <c r="C373" s="1104" t="s">
        <v>1636</v>
      </c>
      <c r="D373" s="1105"/>
      <c r="E373" s="1106">
        <v>2011</v>
      </c>
      <c r="F373" s="1097" t="s">
        <v>1433</v>
      </c>
      <c r="G373" s="1107"/>
      <c r="H373" s="1107"/>
      <c r="I373" s="1094">
        <v>53.42</v>
      </c>
      <c r="J373" s="72" t="str">
        <f>IF(ISBLANK(I373)," ",IF(ISTEXT(I373)," ",IF(I373&lt;=Нормативы!$H$49,"КМС",IF(I373&lt;=Нормативы!$H$50,"КМС",IF(I373&lt;=Нормативы!$L$51,"КМС",IF(I373&lt;=Нормативы!$L$52,"I",IF(I373&lt;=Нормативы!$L$53,"II",IF(I373&lt;=Нормативы!$L$54,"III",IF(I373&lt;=Нормативы!$L$55,"I юн",IF(I373&lt;=Нормативы!$L$56,"II юн",IF(I373&lt;=Нормативы!$L$57,"III юн","б/р")))))))))))</f>
        <v>III</v>
      </c>
    </row>
    <row r="374" spans="1:10" x14ac:dyDescent="0.3">
      <c r="A374" s="1075">
        <v>6</v>
      </c>
      <c r="B374" s="1135" t="s">
        <v>31</v>
      </c>
      <c r="C374" s="1136" t="s">
        <v>1567</v>
      </c>
      <c r="D374" s="1137"/>
      <c r="E374" s="1138">
        <v>2011</v>
      </c>
      <c r="F374" s="1134" t="s">
        <v>573</v>
      </c>
      <c r="G374" s="1135"/>
      <c r="H374" s="1135"/>
      <c r="I374" s="1139">
        <v>56.28</v>
      </c>
      <c r="J374" s="72" t="str">
        <f>IF(ISBLANK(I374)," ",IF(ISTEXT(I374)," ",IF(I374&lt;=Нормативы!$H$49,"КМС",IF(I374&lt;=Нормативы!$H$50,"КМС",IF(I374&lt;=Нормативы!$L$51,"КМС",IF(I374&lt;=Нормативы!$L$52,"I",IF(I374&lt;=Нормативы!$L$53,"II",IF(I374&lt;=Нормативы!$L$54,"III",IF(I374&lt;=Нормативы!$L$55,"I юн",IF(I374&lt;=Нормативы!$L$56,"II юн",IF(I374&lt;=Нормативы!$L$57,"III юн","б/р")))))))))))</f>
        <v>I юн</v>
      </c>
    </row>
    <row r="375" spans="1:10" x14ac:dyDescent="0.3">
      <c r="A375" s="1075">
        <v>7</v>
      </c>
      <c r="B375" s="1108" t="s">
        <v>30</v>
      </c>
      <c r="C375" s="1104" t="s">
        <v>1589</v>
      </c>
      <c r="D375" s="1105"/>
      <c r="E375" s="1106">
        <v>2011</v>
      </c>
      <c r="F375" s="1097" t="s">
        <v>1433</v>
      </c>
      <c r="G375" s="1107"/>
      <c r="H375" s="1107"/>
      <c r="I375" s="1094">
        <v>59.25</v>
      </c>
      <c r="J375" s="72" t="str">
        <f>IF(ISBLANK(I375)," ",IF(ISTEXT(I375)," ",IF(I375&lt;=Нормативы!$H$49,"КМС",IF(I375&lt;=Нормативы!$H$50,"КМС",IF(I375&lt;=Нормативы!$L$51,"КМС",IF(I375&lt;=Нормативы!$L$52,"I",IF(I375&lt;=Нормативы!$L$53,"II",IF(I375&lt;=Нормативы!$L$54,"III",IF(I375&lt;=Нормативы!$L$55,"I юн",IF(I375&lt;=Нормативы!$L$56,"II юн",IF(I375&lt;=Нормативы!$L$57,"III юн","б/р")))))))))))</f>
        <v>I юн</v>
      </c>
    </row>
    <row r="376" spans="1:10" x14ac:dyDescent="0.3">
      <c r="A376" s="408"/>
      <c r="B376" s="1135"/>
      <c r="C376" s="1136"/>
      <c r="D376" s="1137"/>
      <c r="E376" s="1138"/>
      <c r="F376" s="1133"/>
      <c r="G376" s="1135"/>
      <c r="H376" s="1135"/>
      <c r="I376" s="1139"/>
    </row>
    <row r="377" spans="1:10" x14ac:dyDescent="0.3">
      <c r="A377" s="408"/>
      <c r="C377" s="46" t="s">
        <v>1601</v>
      </c>
      <c r="D377" s="408"/>
      <c r="E377" s="408"/>
      <c r="F377" s="408"/>
      <c r="G377" s="408"/>
      <c r="H377" s="408"/>
      <c r="I377" s="408"/>
    </row>
    <row r="378" spans="1:10" x14ac:dyDescent="0.3">
      <c r="A378" s="1075">
        <v>1</v>
      </c>
      <c r="B378" s="1107" t="s">
        <v>31</v>
      </c>
      <c r="C378" s="1104" t="s">
        <v>1592</v>
      </c>
      <c r="D378" s="1105"/>
      <c r="E378" s="1106">
        <v>2012</v>
      </c>
      <c r="F378" s="1097" t="s">
        <v>573</v>
      </c>
      <c r="G378" s="1107"/>
      <c r="H378" s="1107"/>
      <c r="I378" s="1094">
        <v>55.03</v>
      </c>
      <c r="J378" s="72" t="str">
        <f>IF(ISBLANK(I378)," ",IF(ISTEXT(I378)," ",IF(I378&lt;=Нормативы!$H$49,"КМС",IF(I378&lt;=Нормативы!$H$50,"КМС",IF(I378&lt;=Нормативы!$L$51,"КМС",IF(I378&lt;=Нормативы!$L$52,"I",IF(I378&lt;=Нормативы!$L$53,"II",IF(I378&lt;=Нормативы!$L$54,"III",IF(I378&lt;=Нормативы!$L$55,"I юн",IF(I378&lt;=Нормативы!$L$56,"II юн",IF(I378&lt;=Нормативы!$L$57,"III юн","б/р")))))))))))</f>
        <v>III</v>
      </c>
    </row>
    <row r="379" spans="1:10" x14ac:dyDescent="0.3">
      <c r="A379" s="1075">
        <v>2</v>
      </c>
      <c r="B379" s="1108" t="s">
        <v>31</v>
      </c>
      <c r="C379" s="1104" t="s">
        <v>1573</v>
      </c>
      <c r="D379" s="1105"/>
      <c r="E379" s="1106">
        <v>2012</v>
      </c>
      <c r="F379" s="1097" t="s">
        <v>1433</v>
      </c>
      <c r="G379" s="1107"/>
      <c r="H379" s="1107"/>
      <c r="I379" s="1094">
        <v>57.78</v>
      </c>
      <c r="J379" s="72" t="str">
        <f>IF(ISBLANK(I379)," ",IF(ISTEXT(I379)," ",IF(I379&lt;=Нормативы!$H$49,"КМС",IF(I379&lt;=Нормативы!$H$50,"КМС",IF(I379&lt;=Нормативы!$L$51,"КМС",IF(I379&lt;=Нормативы!$L$52,"I",IF(I379&lt;=Нормативы!$L$53,"II",IF(I379&lt;=Нормативы!$L$54,"III",IF(I379&lt;=Нормативы!$L$55,"I юн",IF(I379&lt;=Нормативы!$L$56,"II юн",IF(I379&lt;=Нормативы!$L$57,"III юн","б/р")))))))))))</f>
        <v>I юн</v>
      </c>
    </row>
    <row r="380" spans="1:10" x14ac:dyDescent="0.3">
      <c r="A380" s="1075">
        <v>3</v>
      </c>
      <c r="B380" s="1108" t="s">
        <v>27</v>
      </c>
      <c r="C380" s="1104" t="s">
        <v>1473</v>
      </c>
      <c r="D380" s="1105"/>
      <c r="E380" s="1106">
        <v>2012</v>
      </c>
      <c r="F380" s="1097" t="s">
        <v>573</v>
      </c>
      <c r="G380" s="1107"/>
      <c r="H380" s="1107"/>
      <c r="I380" s="1094" t="s">
        <v>1698</v>
      </c>
      <c r="J380" s="1107" t="s">
        <v>32</v>
      </c>
    </row>
    <row r="381" spans="1:10" x14ac:dyDescent="0.3">
      <c r="A381" s="1075"/>
      <c r="B381" s="1103"/>
      <c r="C381" s="1104"/>
      <c r="D381" s="1105"/>
      <c r="E381" s="1106"/>
      <c r="F381" s="1097"/>
      <c r="G381" s="1107"/>
      <c r="H381" s="1094"/>
      <c r="I381" s="1095"/>
    </row>
    <row r="382" spans="1:10" x14ac:dyDescent="0.3">
      <c r="A382" s="408"/>
      <c r="C382" s="46" t="s">
        <v>1602</v>
      </c>
      <c r="D382" s="408"/>
      <c r="E382" s="408"/>
      <c r="F382" s="408"/>
      <c r="G382" s="408"/>
      <c r="H382" s="408"/>
      <c r="I382" s="408"/>
    </row>
    <row r="383" spans="1:10" x14ac:dyDescent="0.3">
      <c r="A383" s="1075">
        <v>1</v>
      </c>
      <c r="B383" s="1107" t="s">
        <v>30</v>
      </c>
      <c r="C383" s="1104" t="s">
        <v>1578</v>
      </c>
      <c r="D383" s="1105"/>
      <c r="E383" s="1106">
        <v>2010</v>
      </c>
      <c r="F383" s="1097" t="s">
        <v>573</v>
      </c>
      <c r="G383" s="1107"/>
      <c r="H383" s="1107"/>
      <c r="I383" s="1094">
        <v>44.7</v>
      </c>
      <c r="J383" s="72" t="str">
        <f>IF(ISBLANK(I383)," ",IF(ISTEXT(I383)," ",IF(I383&lt;=Нормативы!$H$60,"КМС",IF(I383&lt;=Нормативы!$H$61,"КМС",IF(I383&lt;=Нормативы!$L$62,"КМС",IF(I383&lt;=Нормативы!$L$63,"I",IF(I383&lt;=Нормативы!$L$64,"II",IF(I383&lt;=Нормативы!$L$65,"III",IF(I383&lt;=Нормативы!$L$66,"I юн",IF(I383&lt;=Нормативы!$L$67,"II юн",IF(I383&lt;=Нормативы!$L$68,"III юн","б/р")))))))))))</f>
        <v>II</v>
      </c>
    </row>
    <row r="384" spans="1:10" x14ac:dyDescent="0.3">
      <c r="A384" s="1075">
        <v>2</v>
      </c>
      <c r="B384" s="1107" t="s">
        <v>30</v>
      </c>
      <c r="C384" s="1104" t="s">
        <v>1577</v>
      </c>
      <c r="D384" s="1105"/>
      <c r="E384" s="1106">
        <v>2010</v>
      </c>
      <c r="F384" s="1097" t="s">
        <v>1403</v>
      </c>
      <c r="G384" s="1107"/>
      <c r="H384" s="1107"/>
      <c r="I384" s="1094">
        <v>44.99</v>
      </c>
      <c r="J384" s="72" t="str">
        <f>IF(ISBLANK(I384)," ",IF(ISTEXT(I384)," ",IF(I384&lt;=Нормативы!$H$60,"КМС",IF(I384&lt;=Нормативы!$H$61,"КМС",IF(I384&lt;=Нормативы!$L$62,"КМС",IF(I384&lt;=Нормативы!$L$63,"I",IF(I384&lt;=Нормативы!$L$64,"II",IF(I384&lt;=Нормативы!$L$65,"III",IF(I384&lt;=Нормативы!$L$66,"I юн",IF(I384&lt;=Нормативы!$L$67,"II юн",IF(I384&lt;=Нормативы!$L$68,"III юн","б/р")))))))))))</f>
        <v>II</v>
      </c>
    </row>
    <row r="385" spans="1:10" x14ac:dyDescent="0.3">
      <c r="A385" s="1075">
        <v>3</v>
      </c>
      <c r="B385" s="1107" t="s">
        <v>31</v>
      </c>
      <c r="C385" s="1104" t="s">
        <v>1594</v>
      </c>
      <c r="D385" s="1105"/>
      <c r="E385" s="1106">
        <v>2010</v>
      </c>
      <c r="F385" s="1097" t="s">
        <v>1403</v>
      </c>
      <c r="G385" s="1107"/>
      <c r="H385" s="1107"/>
      <c r="I385" s="1094">
        <v>50.59</v>
      </c>
      <c r="J385" s="72" t="str">
        <f>IF(ISBLANK(I385)," ",IF(ISTEXT(I385)," ",IF(I385&lt;=Нормативы!$H$60,"КМС",IF(I385&lt;=Нормативы!$H$61,"КМС",IF(I385&lt;=Нормативы!$L$62,"КМС",IF(I385&lt;=Нормативы!$L$63,"I",IF(I385&lt;=Нормативы!$L$64,"II",IF(I385&lt;=Нормативы!$L$65,"III",IF(I385&lt;=Нормативы!$L$66,"I юн",IF(I385&lt;=Нормативы!$L$67,"II юн",IF(I385&lt;=Нормативы!$L$68,"III юн","б/р")))))))))))</f>
        <v>I юн</v>
      </c>
    </row>
    <row r="386" spans="1:10" x14ac:dyDescent="0.3">
      <c r="A386" s="1075"/>
      <c r="B386" s="1103"/>
      <c r="C386" s="1104"/>
      <c r="D386" s="1105"/>
      <c r="E386" s="1106"/>
      <c r="F386" s="1097"/>
      <c r="G386" s="1107"/>
      <c r="H386" s="1094"/>
      <c r="I386" s="1100"/>
    </row>
    <row r="387" spans="1:10" x14ac:dyDescent="0.3">
      <c r="A387" s="408"/>
      <c r="C387" s="46" t="s">
        <v>1603</v>
      </c>
      <c r="D387" s="408"/>
      <c r="E387" s="408"/>
      <c r="F387" s="408"/>
      <c r="G387" s="408"/>
      <c r="H387" s="408"/>
      <c r="I387" s="408"/>
    </row>
    <row r="388" spans="1:10" x14ac:dyDescent="0.3">
      <c r="A388" s="1075">
        <v>1</v>
      </c>
      <c r="B388" s="1107" t="s">
        <v>30</v>
      </c>
      <c r="C388" s="1104" t="s">
        <v>1580</v>
      </c>
      <c r="D388" s="1105"/>
      <c r="E388" s="1106">
        <v>2011</v>
      </c>
      <c r="F388" s="1097" t="s">
        <v>573</v>
      </c>
      <c r="G388" s="1107"/>
      <c r="H388" s="1107"/>
      <c r="I388" s="1094">
        <v>44.05</v>
      </c>
      <c r="J388" s="72" t="str">
        <f>IF(ISBLANK(I388)," ",IF(ISTEXT(I388)," ",IF(I388&lt;=Нормативы!$H$60,"КМС",IF(I388&lt;=Нормативы!$H$61,"КМС",IF(I388&lt;=Нормативы!$L$62,"КМС",IF(I388&lt;=Нормативы!$L$63,"I",IF(I388&lt;=Нормативы!$L$64,"II",IF(I388&lt;=Нормативы!$L$65,"III",IF(I388&lt;=Нормативы!$L$66,"I юн",IF(I388&lt;=Нормативы!$L$67,"II юн",IF(I388&lt;=Нормативы!$L$68,"III юн","б/р")))))))))))</f>
        <v>II</v>
      </c>
    </row>
    <row r="389" spans="1:10" x14ac:dyDescent="0.3">
      <c r="A389" s="1075">
        <v>2</v>
      </c>
      <c r="B389" s="1107" t="s">
        <v>30</v>
      </c>
      <c r="C389" s="1104" t="s">
        <v>1582</v>
      </c>
      <c r="D389" s="1105"/>
      <c r="E389" s="1106">
        <v>2011</v>
      </c>
      <c r="F389" s="1097" t="s">
        <v>1403</v>
      </c>
      <c r="G389" s="1107"/>
      <c r="H389" s="1107"/>
      <c r="I389" s="1094">
        <v>47.63</v>
      </c>
      <c r="J389" s="72" t="str">
        <f>IF(ISBLANK(I389)," ",IF(ISTEXT(I389)," ",IF(I389&lt;=Нормативы!$H$60,"КМС",IF(I389&lt;=Нормативы!$H$61,"КМС",IF(I389&lt;=Нормативы!$L$62,"КМС",IF(I389&lt;=Нормативы!$L$63,"I",IF(I389&lt;=Нормативы!$L$64,"II",IF(I389&lt;=Нормативы!$L$65,"III",IF(I389&lt;=Нормативы!$L$66,"I юн",IF(I389&lt;=Нормативы!$L$67,"II юн",IF(I389&lt;=Нормативы!$L$68,"III юн","б/р")))))))))))</f>
        <v>III</v>
      </c>
    </row>
    <row r="390" spans="1:10" x14ac:dyDescent="0.3">
      <c r="A390" s="1075">
        <v>3</v>
      </c>
      <c r="B390" s="1107" t="s">
        <v>31</v>
      </c>
      <c r="C390" s="1104" t="s">
        <v>1534</v>
      </c>
      <c r="D390" s="1105"/>
      <c r="E390" s="1106">
        <v>2011</v>
      </c>
      <c r="F390" s="1097" t="s">
        <v>573</v>
      </c>
      <c r="G390" s="1107"/>
      <c r="H390" s="1107"/>
      <c r="I390" s="1094">
        <v>48.27</v>
      </c>
      <c r="J390" s="72" t="str">
        <f>IF(ISBLANK(I390)," ",IF(ISTEXT(I390)," ",IF(I390&lt;=Нормативы!$H$60,"КМС",IF(I390&lt;=Нормативы!$H$61,"КМС",IF(I390&lt;=Нормативы!$L$62,"КМС",IF(I390&lt;=Нормативы!$L$63,"I",IF(I390&lt;=Нормативы!$L$64,"II",IF(I390&lt;=Нормативы!$L$65,"III",IF(I390&lt;=Нормативы!$L$66,"I юн",IF(I390&lt;=Нормативы!$L$67,"II юн",IF(I390&lt;=Нормативы!$L$68,"III юн","б/р")))))))))))</f>
        <v>III</v>
      </c>
    </row>
    <row r="391" spans="1:10" x14ac:dyDescent="0.3">
      <c r="A391" s="1075">
        <v>4</v>
      </c>
      <c r="B391" s="1107" t="s">
        <v>31</v>
      </c>
      <c r="C391" s="1104" t="s">
        <v>1596</v>
      </c>
      <c r="D391" s="1105"/>
      <c r="E391" s="1106">
        <v>2011</v>
      </c>
      <c r="F391" s="1097" t="s">
        <v>1403</v>
      </c>
      <c r="G391" s="1107"/>
      <c r="H391" s="1107"/>
      <c r="I391" s="1094">
        <v>51.63</v>
      </c>
      <c r="J391" s="72" t="str">
        <f>IF(ISBLANK(I391)," ",IF(ISTEXT(I391)," ",IF(I391&lt;=Нормативы!$H$60,"КМС",IF(I391&lt;=Нормативы!$H$61,"КМС",IF(I391&lt;=Нормативы!$L$62,"КМС",IF(I391&lt;=Нормативы!$L$63,"I",IF(I391&lt;=Нормативы!$L$64,"II",IF(I391&lt;=Нормативы!$L$65,"III",IF(I391&lt;=Нормативы!$L$66,"I юн",IF(I391&lt;=Нормативы!$L$67,"II юн",IF(I391&lt;=Нормативы!$L$68,"III юн","б/р")))))))))))</f>
        <v>I юн</v>
      </c>
    </row>
    <row r="392" spans="1:10" x14ac:dyDescent="0.3">
      <c r="A392" s="1075">
        <v>5</v>
      </c>
      <c r="B392" s="1107" t="s">
        <v>31</v>
      </c>
      <c r="C392" s="1104" t="s">
        <v>1597</v>
      </c>
      <c r="D392" s="1105"/>
      <c r="E392" s="1106">
        <v>2011</v>
      </c>
      <c r="F392" s="1097" t="s">
        <v>1403</v>
      </c>
      <c r="G392" s="1107"/>
      <c r="H392" s="1107"/>
      <c r="I392" s="1094">
        <v>59.63</v>
      </c>
      <c r="J392" s="72" t="str">
        <f>IF(ISBLANK(I392)," ",IF(ISTEXT(I392)," ",IF(I392&lt;=Нормативы!$H$60,"КМС",IF(I392&lt;=Нормативы!$H$61,"КМС",IF(I392&lt;=Нормативы!$L$62,"КМС",IF(I392&lt;=Нормативы!$L$63,"I",IF(I392&lt;=Нормативы!$L$64,"II",IF(I392&lt;=Нормативы!$L$65,"III",IF(I392&lt;=Нормативы!$L$66,"I юн",IF(I392&lt;=Нормативы!$L$67,"II юн",IF(I392&lt;=Нормативы!$L$68,"III юн","б/р")))))))))))</f>
        <v>III юн</v>
      </c>
    </row>
    <row r="393" spans="1:10" x14ac:dyDescent="0.3">
      <c r="A393" s="1075"/>
    </row>
    <row r="394" spans="1:10" x14ac:dyDescent="0.3">
      <c r="A394" s="408"/>
      <c r="C394" s="46" t="s">
        <v>1604</v>
      </c>
      <c r="D394" s="408"/>
      <c r="E394" s="408"/>
      <c r="F394" s="408"/>
      <c r="G394" s="408"/>
      <c r="H394" s="408"/>
      <c r="I394" s="408"/>
    </row>
    <row r="395" spans="1:10" x14ac:dyDescent="0.3">
      <c r="A395" s="1075">
        <v>1</v>
      </c>
      <c r="B395" s="1107" t="s">
        <v>30</v>
      </c>
      <c r="C395" s="1104" t="s">
        <v>1585</v>
      </c>
      <c r="D395" s="1105"/>
      <c r="E395" s="1106">
        <v>2012</v>
      </c>
      <c r="F395" s="1097" t="s">
        <v>1403</v>
      </c>
      <c r="G395" s="1107"/>
      <c r="H395" s="1107"/>
      <c r="I395" s="1094">
        <v>47.97</v>
      </c>
      <c r="J395" s="72" t="str">
        <f>IF(ISBLANK(I395)," ",IF(ISTEXT(I395)," ",IF(I395&lt;=Нормативы!$H$60,"КМС",IF(I395&lt;=Нормативы!$H$61,"КМС",IF(I395&lt;=Нормативы!$L$62,"КМС",IF(I395&lt;=Нормативы!$L$63,"I",IF(I395&lt;=Нормативы!$L$64,"II",IF(I395&lt;=Нормативы!$L$65,"III",IF(I395&lt;=Нормативы!$L$66,"I юн",IF(I395&lt;=Нормативы!$L$67,"II юн",IF(I395&lt;=Нормативы!$L$68,"III юн","б/р")))))))))))</f>
        <v>III</v>
      </c>
    </row>
    <row r="396" spans="1:10" x14ac:dyDescent="0.3">
      <c r="A396" s="1075">
        <v>2</v>
      </c>
      <c r="B396" s="1107" t="s">
        <v>30</v>
      </c>
      <c r="C396" s="1104" t="s">
        <v>1562</v>
      </c>
      <c r="D396" s="1105"/>
      <c r="E396" s="1106">
        <v>2012</v>
      </c>
      <c r="F396" s="1097" t="s">
        <v>1402</v>
      </c>
      <c r="G396" s="1107"/>
      <c r="H396" s="1107"/>
      <c r="I396" s="1094">
        <v>50.96</v>
      </c>
      <c r="J396" s="72" t="str">
        <f>IF(ISBLANK(I396)," ",IF(ISTEXT(I396)," ",IF(I396&lt;=Нормативы!$H$60,"КМС",IF(I396&lt;=Нормативы!$H$61,"КМС",IF(I396&lt;=Нормативы!$L$62,"КМС",IF(I396&lt;=Нормативы!$L$63,"I",IF(I396&lt;=Нормативы!$L$64,"II",IF(I396&lt;=Нормативы!$L$65,"III",IF(I396&lt;=Нормативы!$L$66,"I юн",IF(I396&lt;=Нормативы!$L$67,"II юн",IF(I396&lt;=Нормативы!$L$68,"III юн","б/р")))))))))))</f>
        <v>I юн</v>
      </c>
    </row>
    <row r="397" spans="1:10" x14ac:dyDescent="0.3">
      <c r="A397" s="1075">
        <v>3</v>
      </c>
      <c r="B397" s="1108" t="s">
        <v>56</v>
      </c>
      <c r="C397" s="1104" t="s">
        <v>1561</v>
      </c>
      <c r="D397" s="1105"/>
      <c r="E397" s="1106">
        <v>2012</v>
      </c>
      <c r="F397" s="1097" t="s">
        <v>573</v>
      </c>
      <c r="G397" s="1107"/>
      <c r="H397" s="1107"/>
      <c r="I397" s="1094">
        <v>52.81</v>
      </c>
      <c r="J397" s="72" t="str">
        <f>IF(ISBLANK(I397)," ",IF(ISTEXT(I397)," ",IF(I397&lt;=Нормативы!$H$60,"КМС",IF(I397&lt;=Нормативы!$H$61,"КМС",IF(I397&lt;=Нормативы!$L$62,"КМС",IF(I397&lt;=Нормативы!$L$63,"I",IF(I397&lt;=Нормативы!$L$64,"II",IF(I397&lt;=Нормативы!$L$65,"III",IF(I397&lt;=Нормативы!$L$66,"I юн",IF(I397&lt;=Нормативы!$L$67,"II юн",IF(I397&lt;=Нормативы!$L$68,"III юн","б/р")))))))))))</f>
        <v>I юн</v>
      </c>
    </row>
    <row r="398" spans="1:10" x14ac:dyDescent="0.3">
      <c r="A398" s="1075">
        <v>4</v>
      </c>
      <c r="B398" s="1107" t="s">
        <v>31</v>
      </c>
      <c r="C398" s="1104" t="s">
        <v>1586</v>
      </c>
      <c r="D398" s="1105"/>
      <c r="E398" s="1106">
        <v>2012</v>
      </c>
      <c r="F398" s="1097" t="s">
        <v>573</v>
      </c>
      <c r="G398" s="1107"/>
      <c r="H398" s="1107"/>
      <c r="I398" s="1094">
        <v>53.74</v>
      </c>
      <c r="J398" s="72" t="str">
        <f>IF(ISBLANK(I398)," ",IF(ISTEXT(I398)," ",IF(I398&lt;=Нормативы!$H$60,"КМС",IF(I398&lt;=Нормативы!$H$61,"КМС",IF(I398&lt;=Нормативы!$L$62,"КМС",IF(I398&lt;=Нормативы!$L$63,"I",IF(I398&lt;=Нормативы!$L$64,"II",IF(I398&lt;=Нормативы!$L$65,"III",IF(I398&lt;=Нормативы!$L$66,"I юн",IF(I398&lt;=Нормативы!$L$67,"II юн",IF(I398&lt;=Нормативы!$L$68,"III юн","б/р")))))))))))</f>
        <v>I юн</v>
      </c>
    </row>
    <row r="399" spans="1:10" x14ac:dyDescent="0.3">
      <c r="A399" s="1075">
        <v>5</v>
      </c>
      <c r="B399" s="1107" t="s">
        <v>56</v>
      </c>
      <c r="C399" s="1104" t="s">
        <v>1559</v>
      </c>
      <c r="D399" s="1105"/>
      <c r="E399" s="1106">
        <v>2012</v>
      </c>
      <c r="F399" s="1097" t="s">
        <v>1403</v>
      </c>
      <c r="G399" s="1107"/>
      <c r="H399" s="1107"/>
      <c r="I399" s="1094">
        <v>54.18</v>
      </c>
      <c r="J399" s="72" t="str">
        <f>IF(ISBLANK(I399)," ",IF(ISTEXT(I399)," ",IF(I399&lt;=Нормативы!$H$60,"КМС",IF(I399&lt;=Нормативы!$H$61,"КМС",IF(I399&lt;=Нормативы!$L$62,"КМС",IF(I399&lt;=Нормативы!$L$63,"I",IF(I399&lt;=Нормативы!$L$64,"II",IF(I399&lt;=Нормативы!$L$65,"III",IF(I399&lt;=Нормативы!$L$66,"I юн",IF(I399&lt;=Нормативы!$L$67,"II юн",IF(I399&lt;=Нормативы!$L$68,"III юн","б/р")))))))))))</f>
        <v>II юн</v>
      </c>
    </row>
    <row r="400" spans="1:10" x14ac:dyDescent="0.3">
      <c r="A400" s="1075">
        <v>6</v>
      </c>
      <c r="B400" s="1107" t="s">
        <v>56</v>
      </c>
      <c r="C400" s="1104" t="s">
        <v>1558</v>
      </c>
      <c r="D400" s="1105"/>
      <c r="E400" s="1106">
        <v>2012</v>
      </c>
      <c r="F400" s="1097" t="s">
        <v>1403</v>
      </c>
      <c r="G400" s="1107"/>
      <c r="H400" s="1107"/>
      <c r="I400" s="1094">
        <v>54.45</v>
      </c>
      <c r="J400" s="72" t="str">
        <f>IF(ISBLANK(I400)," ",IF(ISTEXT(I400)," ",IF(I400&lt;=Нормативы!$H$60,"КМС",IF(I400&lt;=Нормативы!$H$61,"КМС",IF(I400&lt;=Нормативы!$L$62,"КМС",IF(I400&lt;=Нормативы!$L$63,"I",IF(I400&lt;=Нормативы!$L$64,"II",IF(I400&lt;=Нормативы!$L$65,"III",IF(I400&lt;=Нормативы!$L$66,"I юн",IF(I400&lt;=Нормативы!$L$67,"II юн",IF(I400&lt;=Нормативы!$L$68,"III юн","б/р")))))))))))</f>
        <v>II юн</v>
      </c>
    </row>
    <row r="401" spans="1:10" x14ac:dyDescent="0.3">
      <c r="A401" s="1075">
        <v>7</v>
      </c>
      <c r="B401" s="1135" t="s">
        <v>31</v>
      </c>
      <c r="C401" s="1136" t="s">
        <v>1539</v>
      </c>
      <c r="D401" s="1137"/>
      <c r="E401" s="1138">
        <v>2012</v>
      </c>
      <c r="F401" s="1134" t="s">
        <v>1433</v>
      </c>
      <c r="G401" s="1135"/>
      <c r="H401" s="1135"/>
      <c r="I401" s="1139" t="s">
        <v>1699</v>
      </c>
      <c r="J401" s="72" t="s">
        <v>28</v>
      </c>
    </row>
    <row r="402" spans="1:10" x14ac:dyDescent="0.3">
      <c r="A402" s="408"/>
      <c r="B402" s="408"/>
      <c r="C402" s="46"/>
      <c r="D402" s="408"/>
      <c r="E402" s="408"/>
      <c r="F402" s="408"/>
      <c r="G402" s="408"/>
      <c r="H402" s="408"/>
      <c r="I402" s="1077"/>
    </row>
    <row r="403" spans="1:10" ht="22.8" x14ac:dyDescent="0.3">
      <c r="A403" s="476"/>
      <c r="B403" s="476"/>
      <c r="C403" s="1072"/>
      <c r="D403" s="1073"/>
      <c r="E403" s="1074"/>
      <c r="F403" s="1072"/>
      <c r="G403" s="408"/>
      <c r="H403" s="408"/>
      <c r="I403" s="1083"/>
    </row>
    <row r="404" spans="1:10" x14ac:dyDescent="0.3">
      <c r="A404" s="1075"/>
      <c r="B404" s="1103"/>
      <c r="C404" s="1104"/>
      <c r="D404" s="1105"/>
      <c r="E404" s="1109"/>
      <c r="F404" s="1097"/>
      <c r="G404" s="1107"/>
      <c r="H404" s="1094"/>
      <c r="I404" s="1083"/>
    </row>
    <row r="405" spans="1:10" x14ac:dyDescent="0.3">
      <c r="A405" s="1075"/>
      <c r="B405" s="1103"/>
      <c r="C405" s="1104"/>
      <c r="D405" s="1105"/>
      <c r="E405" s="1106"/>
      <c r="F405" s="1097"/>
      <c r="G405" s="1107"/>
      <c r="H405" s="1094"/>
      <c r="I405" s="1101"/>
    </row>
    <row r="406" spans="1:10" x14ac:dyDescent="0.3">
      <c r="A406" s="1075"/>
      <c r="B406" s="1108"/>
      <c r="C406" s="1104"/>
      <c r="D406" s="1105"/>
      <c r="E406" s="1106"/>
      <c r="F406" s="1097"/>
      <c r="G406" s="1107"/>
      <c r="H406" s="1094"/>
      <c r="I406" s="1100"/>
    </row>
    <row r="407" spans="1:10" x14ac:dyDescent="0.3">
      <c r="A407" s="1075"/>
      <c r="B407" s="1108"/>
      <c r="C407" s="1104"/>
      <c r="D407" s="1105"/>
      <c r="E407" s="1106"/>
      <c r="F407" s="1097"/>
      <c r="G407" s="1107"/>
      <c r="H407" s="1094"/>
      <c r="I407" s="1100"/>
    </row>
    <row r="408" spans="1:10" x14ac:dyDescent="0.3">
      <c r="A408" s="1075"/>
      <c r="B408" s="1103"/>
      <c r="C408" s="1104"/>
      <c r="D408" s="1105"/>
      <c r="E408" s="1106"/>
      <c r="F408" s="1097"/>
      <c r="G408" s="1107"/>
      <c r="H408" s="1094"/>
      <c r="I408" s="1083"/>
    </row>
    <row r="409" spans="1:10" x14ac:dyDescent="0.3">
      <c r="A409" s="1075"/>
      <c r="B409" s="1103"/>
      <c r="C409" s="1104"/>
      <c r="D409" s="1105"/>
      <c r="E409" s="1106"/>
      <c r="F409" s="1097"/>
      <c r="G409" s="1107"/>
      <c r="H409" s="1094"/>
      <c r="I409" s="1101"/>
    </row>
    <row r="410" spans="1:10" x14ac:dyDescent="0.3">
      <c r="A410" s="408"/>
      <c r="B410" s="408"/>
      <c r="C410" s="46"/>
      <c r="D410" s="408"/>
      <c r="E410" s="408"/>
      <c r="F410" s="408"/>
      <c r="G410" s="408"/>
      <c r="H410" s="408"/>
      <c r="I410" s="1077"/>
    </row>
    <row r="411" spans="1:10" ht="22.8" x14ac:dyDescent="0.3">
      <c r="A411" s="476"/>
      <c r="B411" s="476"/>
      <c r="C411" s="1072"/>
      <c r="D411" s="1073"/>
      <c r="E411" s="1074"/>
      <c r="F411" s="1072"/>
      <c r="G411" s="408"/>
      <c r="H411" s="408"/>
      <c r="I411" s="1083"/>
    </row>
    <row r="412" spans="1:10" x14ac:dyDescent="0.3">
      <c r="A412" s="1075"/>
      <c r="B412" s="1103"/>
      <c r="C412" s="1104"/>
      <c r="D412" s="1105"/>
      <c r="E412" s="1106"/>
      <c r="F412" s="1097"/>
      <c r="G412" s="1107"/>
      <c r="H412" s="1094"/>
      <c r="I412" s="1083"/>
    </row>
    <row r="413" spans="1:10" x14ac:dyDescent="0.3">
      <c r="A413" s="1075"/>
      <c r="B413" s="1103"/>
      <c r="C413" s="1104"/>
      <c r="D413" s="1105"/>
      <c r="E413" s="1106"/>
      <c r="F413" s="1097"/>
      <c r="G413" s="1107"/>
      <c r="H413" s="1094"/>
      <c r="I413" s="1101"/>
    </row>
    <row r="414" spans="1:10" x14ac:dyDescent="0.3">
      <c r="A414" s="1075"/>
      <c r="B414" s="1103"/>
      <c r="C414" s="1104"/>
      <c r="D414" s="1105"/>
      <c r="E414" s="1106"/>
      <c r="F414" s="1097"/>
      <c r="G414" s="1107"/>
      <c r="H414" s="1094"/>
      <c r="I414" s="1100"/>
    </row>
    <row r="415" spans="1:10" x14ac:dyDescent="0.3">
      <c r="A415" s="1075"/>
      <c r="B415" s="1103"/>
      <c r="C415" s="1104"/>
      <c r="D415" s="1105"/>
      <c r="E415" s="1106"/>
      <c r="F415" s="1097"/>
      <c r="G415" s="1107"/>
      <c r="H415" s="1094"/>
      <c r="I415" s="1100"/>
    </row>
    <row r="416" spans="1:10" x14ac:dyDescent="0.3">
      <c r="A416" s="1075"/>
      <c r="B416" s="1103"/>
      <c r="C416" s="1104"/>
      <c r="D416" s="1105"/>
      <c r="E416" s="1106"/>
      <c r="F416" s="1097"/>
      <c r="G416" s="1107"/>
      <c r="H416" s="1094"/>
      <c r="I416" s="1083"/>
    </row>
    <row r="417" spans="1:9" x14ac:dyDescent="0.3">
      <c r="A417" s="1075"/>
      <c r="B417" s="1103"/>
      <c r="C417" s="1104"/>
      <c r="D417" s="1105"/>
      <c r="E417" s="1106"/>
      <c r="F417" s="1097"/>
      <c r="G417" s="1107"/>
      <c r="H417" s="1094"/>
      <c r="I417" s="1101"/>
    </row>
    <row r="418" spans="1:9" x14ac:dyDescent="0.3">
      <c r="A418" s="1075"/>
      <c r="B418" s="1099"/>
      <c r="C418" s="1096"/>
      <c r="D418" s="1096"/>
      <c r="E418" s="1096"/>
      <c r="F418" s="1096"/>
      <c r="G418" s="1086"/>
      <c r="I418" s="1077"/>
    </row>
    <row r="419" spans="1:9" ht="22.8" x14ac:dyDescent="0.3">
      <c r="A419" s="476"/>
      <c r="B419" s="476"/>
      <c r="C419" s="1072"/>
      <c r="D419" s="1073"/>
      <c r="E419" s="1074"/>
      <c r="F419" s="1072"/>
      <c r="G419" s="408"/>
      <c r="H419" s="408"/>
      <c r="I419" s="1083"/>
    </row>
    <row r="420" spans="1:9" x14ac:dyDescent="0.3">
      <c r="A420" s="1075"/>
      <c r="B420" s="1103"/>
      <c r="C420" s="1104"/>
      <c r="D420" s="1105"/>
      <c r="E420" s="1106"/>
      <c r="F420" s="1097"/>
      <c r="G420" s="1107"/>
      <c r="H420" s="1094"/>
      <c r="I420" s="1083"/>
    </row>
    <row r="421" spans="1:9" x14ac:dyDescent="0.3">
      <c r="A421" s="1075"/>
      <c r="B421" s="1108"/>
      <c r="C421" s="1104"/>
      <c r="D421" s="1105"/>
      <c r="E421" s="1106"/>
      <c r="F421" s="1097"/>
      <c r="G421" s="1107"/>
      <c r="H421" s="1094"/>
      <c r="I421" s="1101"/>
    </row>
    <row r="422" spans="1:9" x14ac:dyDescent="0.3">
      <c r="A422" s="1075"/>
      <c r="B422" s="1103"/>
      <c r="C422" s="1104"/>
      <c r="D422" s="1105"/>
      <c r="E422" s="1106"/>
      <c r="F422" s="1097"/>
      <c r="G422" s="1107"/>
      <c r="H422" s="1094"/>
      <c r="I422" s="1100"/>
    </row>
    <row r="423" spans="1:9" x14ac:dyDescent="0.3">
      <c r="A423" s="1075"/>
      <c r="B423" s="1103"/>
      <c r="C423" s="1104"/>
      <c r="D423" s="1105"/>
      <c r="E423" s="1106"/>
      <c r="F423" s="1097"/>
      <c r="G423" s="1107"/>
      <c r="H423" s="1094"/>
      <c r="I423" s="1100"/>
    </row>
    <row r="424" spans="1:9" x14ac:dyDescent="0.3">
      <c r="A424" s="1075"/>
      <c r="B424" s="1103"/>
      <c r="C424" s="1104"/>
      <c r="D424" s="1105"/>
      <c r="E424" s="1106"/>
      <c r="F424" s="1097"/>
      <c r="G424" s="1107"/>
      <c r="H424" s="1094"/>
      <c r="I424" s="1083"/>
    </row>
    <row r="425" spans="1:9" x14ac:dyDescent="0.3">
      <c r="A425" s="1075"/>
      <c r="B425" s="1108"/>
      <c r="C425" s="1104"/>
      <c r="D425" s="1105"/>
      <c r="E425" s="1106"/>
      <c r="F425" s="1097"/>
      <c r="G425" s="1107"/>
      <c r="H425" s="1094"/>
      <c r="I425" s="1101"/>
    </row>
    <row r="426" spans="1:9" x14ac:dyDescent="0.3">
      <c r="A426" s="1075"/>
      <c r="B426" s="1099"/>
      <c r="C426" s="1096"/>
      <c r="D426" s="1096"/>
      <c r="E426" s="1096"/>
      <c r="F426" s="1096"/>
      <c r="G426" s="1086"/>
      <c r="I426" s="1077"/>
    </row>
    <row r="427" spans="1:9" x14ac:dyDescent="0.3">
      <c r="A427" s="408"/>
      <c r="B427" s="408"/>
      <c r="C427" s="46"/>
      <c r="D427" s="408"/>
      <c r="E427" s="408"/>
      <c r="F427" s="408"/>
      <c r="G427" s="408"/>
      <c r="H427" s="408"/>
      <c r="I427" s="1077"/>
    </row>
    <row r="428" spans="1:9" ht="22.8" x14ac:dyDescent="0.3">
      <c r="A428" s="476"/>
      <c r="B428" s="476"/>
      <c r="C428" s="1072"/>
      <c r="D428" s="1073"/>
      <c r="E428" s="1074"/>
      <c r="F428" s="1072"/>
      <c r="G428" s="408"/>
      <c r="H428" s="408"/>
      <c r="I428" s="1083"/>
    </row>
    <row r="429" spans="1:9" x14ac:dyDescent="0.3">
      <c r="A429" s="1075"/>
      <c r="B429" s="1103"/>
      <c r="C429" s="1104"/>
      <c r="D429" s="1105"/>
      <c r="E429" s="1106"/>
      <c r="F429" s="1097"/>
      <c r="G429" s="1107"/>
      <c r="H429" s="1094"/>
      <c r="I429" s="1083"/>
    </row>
    <row r="430" spans="1:9" x14ac:dyDescent="0.3">
      <c r="A430" s="1075"/>
      <c r="B430" s="1103"/>
      <c r="C430" s="1104"/>
      <c r="D430" s="1105"/>
      <c r="E430" s="1106"/>
      <c r="F430" s="1097"/>
      <c r="G430" s="1107"/>
      <c r="H430" s="1094"/>
      <c r="I430" s="1101"/>
    </row>
    <row r="431" spans="1:9" x14ac:dyDescent="0.3">
      <c r="A431" s="1075"/>
      <c r="B431" s="1103"/>
      <c r="C431" s="1104"/>
      <c r="D431" s="1105"/>
      <c r="E431" s="1106"/>
      <c r="F431" s="1097"/>
      <c r="G431" s="1107"/>
      <c r="H431" s="1094"/>
      <c r="I431" s="1100"/>
    </row>
    <row r="432" spans="1:9" x14ac:dyDescent="0.3">
      <c r="A432" s="1075"/>
      <c r="B432" s="1103"/>
      <c r="C432" s="1104"/>
      <c r="D432" s="1105"/>
      <c r="E432" s="1106"/>
      <c r="F432" s="1097"/>
      <c r="G432" s="1107"/>
      <c r="H432" s="1094"/>
      <c r="I432" s="1100"/>
    </row>
    <row r="433" spans="1:9" x14ac:dyDescent="0.3">
      <c r="A433" s="1075"/>
      <c r="B433" s="1103"/>
      <c r="C433" s="1104"/>
      <c r="D433" s="1105"/>
      <c r="E433" s="1106"/>
      <c r="F433" s="1097"/>
      <c r="G433" s="1107"/>
      <c r="H433" s="1094"/>
      <c r="I433" s="1083"/>
    </row>
  </sheetData>
  <sortState ref="B431:I437">
    <sortCondition ref="I431:I437"/>
  </sortState>
  <mergeCells count="39">
    <mergeCell ref="A54:K54"/>
    <mergeCell ref="A1:K1"/>
    <mergeCell ref="A2:K2"/>
    <mergeCell ref="A3:K3"/>
    <mergeCell ref="A22:K22"/>
    <mergeCell ref="A23:K23"/>
    <mergeCell ref="D48:H48"/>
    <mergeCell ref="A49:K49"/>
    <mergeCell ref="C51:K51"/>
    <mergeCell ref="C52:K52"/>
    <mergeCell ref="C53:K53"/>
    <mergeCell ref="A55:K55"/>
    <mergeCell ref="G56:K56"/>
    <mergeCell ref="A57:K57"/>
    <mergeCell ref="B58:D58"/>
    <mergeCell ref="E58:G58"/>
    <mergeCell ref="I58:K58"/>
    <mergeCell ref="B62:D62"/>
    <mergeCell ref="B95:D95"/>
    <mergeCell ref="B63:D63"/>
    <mergeCell ref="E84:F84"/>
    <mergeCell ref="E85:F85"/>
    <mergeCell ref="E86:F86"/>
    <mergeCell ref="A99:K99"/>
    <mergeCell ref="C96:K96"/>
    <mergeCell ref="C97:K97"/>
    <mergeCell ref="C98:K98"/>
    <mergeCell ref="J104:J105"/>
    <mergeCell ref="K104:K105"/>
    <mergeCell ref="A100:K100"/>
    <mergeCell ref="G101:K101"/>
    <mergeCell ref="A102:K102"/>
    <mergeCell ref="A103:K103"/>
    <mergeCell ref="A104:A105"/>
    <mergeCell ref="B104:B105"/>
    <mergeCell ref="C104:D105"/>
    <mergeCell ref="E104:E105"/>
    <mergeCell ref="F104:G105"/>
    <mergeCell ref="H104:I104"/>
  </mergeCells>
  <conditionalFormatting sqref="I409 I381 I386">
    <cfRule type="expression" dxfId="196" priority="6">
      <formula>IF(NOT(ISBLANK(I381)),IF(ISNUMBER(I381),IF(INT(I381/10000)&gt;23,TRUE,IF(INT(MOD(I381,10000)/100)&gt;59.99,TRUE,IF(MOD(I381,100)&gt;59.99,TRUE,FALSE))),TRUE))</formula>
    </cfRule>
  </conditionalFormatting>
  <conditionalFormatting sqref="I417">
    <cfRule type="expression" dxfId="195" priority="5">
      <formula>IF(NOT(ISBLANK(I417)),IF(ISNUMBER(I417),IF(INT(I417/10000)&gt;23,1,IF(INT(MOD(I417,10000)/100)&gt;59.99,1,IF(MOD(I417,100)&gt;59.99,1,0))),1))</formula>
    </cfRule>
  </conditionalFormatting>
  <conditionalFormatting sqref="I430:I432">
    <cfRule type="expression" dxfId="194" priority="1">
      <formula>IF(NOT(ISBLANK(I430)),IF(ISNUMBER(I430),IF(INT(I430/10000)&gt;23,TRUE,IF(INT(MOD(I430,10000)/100)&gt;59.99,TRUE,IF(MOD(I430,100)&gt;59.99,TRUE,FALSE))),TRUE))</formula>
    </cfRule>
  </conditionalFormatting>
  <conditionalFormatting sqref="I405:I407">
    <cfRule type="expression" dxfId="193" priority="4">
      <formula>IF(NOT(ISBLANK(I405)),IF(ISNUMBER(I405),IF(INT(I405/10000)&gt;23,TRUE,IF(INT(MOD(I405,10000)/100)&gt;59.99,TRUE,IF(MOD(I405,100)&gt;59.99,TRUE,FALSE))),TRUE))</formula>
    </cfRule>
  </conditionalFormatting>
  <conditionalFormatting sqref="I413:I415">
    <cfRule type="expression" dxfId="192" priority="3">
      <formula>IF(NOT(ISBLANK(I413)),IF(ISNUMBER(I413),IF(INT(I413/10000)&gt;23,TRUE,IF(INT(MOD(I413,10000)/100)&gt;59.99,TRUE,IF(MOD(I413,100)&gt;59.99,TRUE,FALSE))),TRUE))</formula>
    </cfRule>
  </conditionalFormatting>
  <conditionalFormatting sqref="I421:I423">
    <cfRule type="expression" dxfId="191" priority="2">
      <formula>IF(NOT(ISBLANK(I421)),IF(ISNUMBER(I421),IF(INT(I421/10000)&gt;23,TRUE,IF(INT(MOD(I421,10000)/100)&gt;59.99,TRUE,IF(MOD(I421,100)&gt;59.99,TRUE,FALSE))),TRUE))</formula>
    </cfRule>
  </conditionalFormatting>
  <pageMargins left="0.55118110236220474" right="0.31496062992125984" top="0.35433070866141736" bottom="1.1811023622047245" header="0" footer="0.23622047244094491"/>
  <pageSetup paperSize="9" orientation="portrait" r:id="rId1"/>
  <headerFooter differentFirst="1">
    <oddHeader>&amp;R&amp;"Times New Roman,курсив"&amp;8Стр. &amp;P из &amp;N</oddHeader>
    <oddFooter>&amp;L&amp;"Times New Roman,полужирный курсив"Главный судья соревнований, судья всероссийской категории
Главный секретарь соревнований, судья всероссийской категории&amp;R&amp;"Times New Roman,полужирный курсив"П.А. Попов
Е.В. Реди</oddFooter>
  </headerFooter>
  <rowBreaks count="2" manualBreakCount="2">
    <brk id="50" max="16383" man="1"/>
    <brk id="9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rgb="FF00B050"/>
  </sheetPr>
  <dimension ref="A1:K76"/>
  <sheetViews>
    <sheetView topLeftCell="A7" workbookViewId="0">
      <selection activeCell="B15" sqref="B15:C15"/>
    </sheetView>
  </sheetViews>
  <sheetFormatPr defaultRowHeight="14.4" x14ac:dyDescent="0.3"/>
  <cols>
    <col min="1" max="1" width="3.88671875" customWidth="1"/>
    <col min="2" max="3" width="12.44140625" customWidth="1"/>
    <col min="4" max="4" width="17.6640625" customWidth="1"/>
    <col min="5" max="5" width="13.88671875" customWidth="1"/>
    <col min="6" max="6" width="17" customWidth="1"/>
    <col min="7" max="7" width="10" customWidth="1"/>
    <col min="8" max="8" width="11" customWidth="1"/>
    <col min="9" max="9" width="9.5546875" customWidth="1"/>
    <col min="10" max="10" width="10" customWidth="1"/>
    <col min="11" max="11" width="23" customWidth="1"/>
    <col min="12" max="36" width="1.44140625" customWidth="1"/>
  </cols>
  <sheetData>
    <row r="1" spans="1:11" x14ac:dyDescent="0.3">
      <c r="H1" s="1336" t="s">
        <v>371</v>
      </c>
      <c r="I1" s="1336"/>
      <c r="J1" s="1336"/>
      <c r="K1" s="1336"/>
    </row>
    <row r="2" spans="1:11" ht="21.75" customHeight="1" x14ac:dyDescent="0.3">
      <c r="H2" s="1336"/>
      <c r="I2" s="1336"/>
      <c r="J2" s="1336"/>
      <c r="K2" s="1336"/>
    </row>
    <row r="3" spans="1:11" ht="31.8" x14ac:dyDescent="0.3">
      <c r="A3" s="1339" t="s">
        <v>369</v>
      </c>
      <c r="B3" s="1339"/>
      <c r="C3" s="1339"/>
      <c r="D3" s="1339"/>
      <c r="E3" s="1339"/>
      <c r="F3" s="1339"/>
      <c r="G3" s="1339"/>
      <c r="H3" s="1339"/>
      <c r="I3" s="1339"/>
      <c r="J3" s="1339"/>
      <c r="K3" s="1339"/>
    </row>
    <row r="4" spans="1:11" ht="22.5" customHeight="1" x14ac:dyDescent="0.3">
      <c r="B4" s="373"/>
      <c r="C4" s="392" t="s">
        <v>361</v>
      </c>
      <c r="D4" s="1340" t="str">
        <f>'Техническая один зачет'!E15</f>
        <v>Полное Название команды, город (край, область и пр.)</v>
      </c>
      <c r="E4" s="1340"/>
      <c r="F4" s="1340"/>
      <c r="G4" s="1340"/>
      <c r="H4" s="1340"/>
      <c r="I4" s="1340"/>
      <c r="J4" s="1340"/>
      <c r="K4" s="1340"/>
    </row>
    <row r="5" spans="1:11" ht="36.75" customHeight="1" x14ac:dyDescent="0.3">
      <c r="C5" s="393" t="s">
        <v>129</v>
      </c>
      <c r="D5" s="1343" t="str">
        <f>'Техническая один зачет'!G17</f>
        <v>Название Соревнований по подводному спорту (1460008511Я) (плавание в ластах)</v>
      </c>
      <c r="E5" s="1344"/>
      <c r="F5" s="1344"/>
      <c r="G5" s="1344"/>
      <c r="H5" s="1344"/>
      <c r="I5" s="1344"/>
      <c r="J5" s="1344"/>
      <c r="K5" s="1344"/>
    </row>
    <row r="6" spans="1:11" ht="26.25" customHeight="1" x14ac:dyDescent="0.3">
      <c r="C6" s="393" t="s">
        <v>1081</v>
      </c>
      <c r="D6" s="1341" t="str">
        <f>'Техническая один зачет'!U10</f>
        <v>г. Город, бассейн "ААА", 50 м</v>
      </c>
      <c r="E6" s="1341"/>
      <c r="F6" s="1341"/>
      <c r="G6" s="1341"/>
      <c r="H6" s="1341"/>
      <c r="I6" s="1341"/>
      <c r="J6" s="417" t="s">
        <v>366</v>
      </c>
      <c r="K6" s="418" t="str">
        <f>'Техническая один зачет'!U12</f>
        <v>02-06 февраля 2015 г.</v>
      </c>
    </row>
    <row r="7" spans="1:11" ht="12.75" customHeight="1" x14ac:dyDescent="0.35">
      <c r="A7" s="162"/>
      <c r="B7" s="162"/>
      <c r="C7" s="162"/>
      <c r="D7" s="158"/>
      <c r="E7" s="390"/>
      <c r="F7" s="390"/>
      <c r="G7" s="390"/>
      <c r="H7" s="390"/>
      <c r="I7" s="390"/>
      <c r="J7" s="390"/>
      <c r="K7" s="390"/>
    </row>
    <row r="8" spans="1:11" ht="53.25" customHeight="1" x14ac:dyDescent="0.3">
      <c r="A8" s="412" t="s">
        <v>1</v>
      </c>
      <c r="B8" s="1342" t="s">
        <v>368</v>
      </c>
      <c r="C8" s="1342"/>
      <c r="D8" s="1342"/>
      <c r="E8" s="414" t="s">
        <v>359</v>
      </c>
      <c r="F8" s="413" t="s">
        <v>362</v>
      </c>
      <c r="G8" s="414" t="s">
        <v>1005</v>
      </c>
      <c r="H8" s="659" t="s">
        <v>1004</v>
      </c>
      <c r="I8" s="1337" t="s">
        <v>24</v>
      </c>
      <c r="J8" s="1338"/>
      <c r="K8" s="415" t="s">
        <v>363</v>
      </c>
    </row>
    <row r="9" spans="1:11" s="391" customFormat="1" ht="27" customHeight="1" x14ac:dyDescent="0.35">
      <c r="A9" s="413">
        <v>1</v>
      </c>
      <c r="B9" s="416" t="str">
        <f>'Техническая один зачет'!C21</f>
        <v>Девушки</v>
      </c>
      <c r="C9" s="399"/>
      <c r="D9" s="374" t="str">
        <f>'Техническая один зачет'!D21</f>
        <v xml:space="preserve"> </v>
      </c>
      <c r="E9" s="925">
        <f>'Техническая один зачет'!E21</f>
        <v>37622</v>
      </c>
      <c r="F9" s="415" t="str">
        <f>IF('Техническая один зачет'!G21="Ж","спортсменка",IF('Техническая один зачет'!G21="М","спортсмен","не понятно кто"))</f>
        <v>спортсменка</v>
      </c>
      <c r="G9" s="415"/>
      <c r="H9" s="415" t="str">
        <f>'Техническая один зачет'!B21</f>
        <v>I</v>
      </c>
      <c r="I9" s="1333" t="str">
        <f>'Техническая один зачет'!H21</f>
        <v>Фамилия_1 Имя Отчество</v>
      </c>
      <c r="J9" s="1334"/>
      <c r="K9" s="149"/>
    </row>
    <row r="10" spans="1:11" s="391" customFormat="1" ht="27" customHeight="1" x14ac:dyDescent="0.35">
      <c r="A10" s="413">
        <v>2</v>
      </c>
      <c r="B10" s="416" t="str">
        <f>'Техническая один зачет'!C22</f>
        <v>Девушки</v>
      </c>
      <c r="C10" s="399"/>
      <c r="D10" s="374" t="str">
        <f>'Техническая один зачет'!D22</f>
        <v xml:space="preserve"> </v>
      </c>
      <c r="E10" s="925">
        <f>'Техническая один зачет'!E22</f>
        <v>0</v>
      </c>
      <c r="F10" s="415" t="str">
        <f>IF('Техническая один зачет'!G22="Ж","спортсменка",IF('Техническая один зачет'!G22="М","спортсмен","не понятно кто"))</f>
        <v>спортсменка</v>
      </c>
      <c r="G10" s="415"/>
      <c r="H10" s="415" t="str">
        <f>'Техническая один зачет'!B22</f>
        <v>I</v>
      </c>
      <c r="I10" s="1333" t="str">
        <f>'Техническая один зачет'!H22</f>
        <v>Фамилия_1 Имя Отчество</v>
      </c>
      <c r="J10" s="1334"/>
      <c r="K10" s="149"/>
    </row>
    <row r="11" spans="1:11" s="391" customFormat="1" ht="27" customHeight="1" x14ac:dyDescent="0.35">
      <c r="A11" s="413">
        <v>3</v>
      </c>
      <c r="B11" s="416" t="str">
        <f>'Техническая один зачет'!C23</f>
        <v>Девушки</v>
      </c>
      <c r="C11" s="399"/>
      <c r="D11" s="374" t="str">
        <f>'Техническая один зачет'!D23</f>
        <v xml:space="preserve"> </v>
      </c>
      <c r="E11" s="925">
        <f>'Техническая один зачет'!E23</f>
        <v>0</v>
      </c>
      <c r="F11" s="415" t="str">
        <f>IF('Техническая один зачет'!G23="Ж","спортсменка",IF('Техническая один зачет'!G23="М","спортсмен","не понятно кто"))</f>
        <v>спортсменка</v>
      </c>
      <c r="G11" s="415"/>
      <c r="H11" s="415" t="str">
        <f>'Техническая один зачет'!B23</f>
        <v>ЗМС</v>
      </c>
      <c r="I11" s="1333" t="str">
        <f>'Техническая один зачет'!H23</f>
        <v>Фамилия_1 Имя Отчество</v>
      </c>
      <c r="J11" s="1334"/>
      <c r="K11" s="149"/>
    </row>
    <row r="12" spans="1:11" s="391" customFormat="1" ht="27" customHeight="1" x14ac:dyDescent="0.35">
      <c r="A12" s="413">
        <v>4</v>
      </c>
      <c r="B12" s="416" t="str">
        <f>'Техническая один зачет'!C24</f>
        <v>Девушки</v>
      </c>
      <c r="C12" s="399"/>
      <c r="D12" s="374" t="str">
        <f>'Техническая один зачет'!D24</f>
        <v xml:space="preserve"> </v>
      </c>
      <c r="E12" s="925">
        <f>'Техническая один зачет'!E24</f>
        <v>0</v>
      </c>
      <c r="F12" s="415" t="str">
        <f>IF('Техническая один зачет'!G24="Ж","спортсменка",IF('Техническая один зачет'!G24="М","спортсмен","не понятно кто"))</f>
        <v>спортсменка</v>
      </c>
      <c r="G12" s="415"/>
      <c r="H12" s="415" t="str">
        <f>'Техническая один зачет'!B24</f>
        <v>МСМК</v>
      </c>
      <c r="I12" s="1333" t="str">
        <f>'Техническая один зачет'!H24</f>
        <v>Фамилия_1 Имя Отчество</v>
      </c>
      <c r="J12" s="1334"/>
      <c r="K12" s="149"/>
    </row>
    <row r="13" spans="1:11" s="391" customFormat="1" ht="27" customHeight="1" x14ac:dyDescent="0.35">
      <c r="A13" s="413">
        <v>5</v>
      </c>
      <c r="B13" s="416" t="str">
        <f>'Техническая один зачет'!C25</f>
        <v>Девушки</v>
      </c>
      <c r="C13" s="399"/>
      <c r="D13" s="374" t="str">
        <f>'Техническая один зачет'!D25</f>
        <v xml:space="preserve"> </v>
      </c>
      <c r="E13" s="925">
        <f>'Техническая один зачет'!E25</f>
        <v>0</v>
      </c>
      <c r="F13" s="415" t="str">
        <f>IF('Техническая один зачет'!G25="Ж","спортсменка",IF('Техническая один зачет'!G25="М","спортсмен","не понятно кто"))</f>
        <v>спортсменка</v>
      </c>
      <c r="G13" s="415"/>
      <c r="H13" s="415" t="str">
        <f>'Техническая один зачет'!B25</f>
        <v>МС</v>
      </c>
      <c r="I13" s="1333" t="str">
        <f>'Техническая один зачет'!H25</f>
        <v>Фамилия_1 Имя Отчество</v>
      </c>
      <c r="J13" s="1334"/>
      <c r="K13" s="149"/>
    </row>
    <row r="14" spans="1:11" s="391" customFormat="1" ht="27" customHeight="1" x14ac:dyDescent="0.35">
      <c r="A14" s="413">
        <v>6</v>
      </c>
      <c r="B14" s="416" t="str">
        <f>'Техническая один зачет'!C26</f>
        <v>Девушки</v>
      </c>
      <c r="C14" s="399"/>
      <c r="D14" s="374" t="str">
        <f>'Техническая один зачет'!D26</f>
        <v xml:space="preserve"> </v>
      </c>
      <c r="E14" s="925">
        <f>'Техническая один зачет'!E26</f>
        <v>0</v>
      </c>
      <c r="F14" s="415" t="str">
        <f>IF('Техническая один зачет'!G26="Ж","спортсменка",IF('Техническая один зачет'!G26="М","спортсмен","не понятно кто"))</f>
        <v>спортсменка</v>
      </c>
      <c r="G14" s="415"/>
      <c r="H14" s="415" t="str">
        <f>'Техническая один зачет'!B26</f>
        <v>КМС</v>
      </c>
      <c r="I14" s="1333" t="str">
        <f>'Техническая один зачет'!H26</f>
        <v>Фамилия_1 Имя Отчество</v>
      </c>
      <c r="J14" s="1334"/>
      <c r="K14" s="149"/>
    </row>
    <row r="15" spans="1:11" s="391" customFormat="1" ht="27" customHeight="1" x14ac:dyDescent="0.35">
      <c r="A15" s="413">
        <v>7</v>
      </c>
      <c r="B15" s="416" t="str">
        <f>'Техническая один зачет'!C27</f>
        <v>Девушки</v>
      </c>
      <c r="C15" s="399"/>
      <c r="D15" s="374" t="str">
        <f>'Техническая один зачет'!D27</f>
        <v xml:space="preserve"> </v>
      </c>
      <c r="E15" s="925">
        <f>'Техническая один зачет'!E27</f>
        <v>0</v>
      </c>
      <c r="F15" s="415" t="str">
        <f>IF('Техническая один зачет'!G27="Ж","спортсменка",IF('Техническая один зачет'!G27="М","спортсмен","не понятно кто"))</f>
        <v>спортсменка</v>
      </c>
      <c r="G15" s="415"/>
      <c r="H15" s="415" t="str">
        <f>'Техническая один зачет'!B27</f>
        <v>I</v>
      </c>
      <c r="I15" s="1333" t="str">
        <f>'Техническая один зачет'!H27</f>
        <v>Фамилия_1 Имя Отчество</v>
      </c>
      <c r="J15" s="1334"/>
      <c r="K15" s="149"/>
    </row>
    <row r="16" spans="1:11" s="391" customFormat="1" ht="27" customHeight="1" x14ac:dyDescent="0.35">
      <c r="A16" s="413">
        <v>8</v>
      </c>
      <c r="B16" s="416" t="str">
        <f>'Техническая один зачет'!C28</f>
        <v>Девушки</v>
      </c>
      <c r="C16" s="399"/>
      <c r="D16" s="374" t="str">
        <f>'Техническая один зачет'!D28</f>
        <v xml:space="preserve"> </v>
      </c>
      <c r="E16" s="925">
        <f>'Техническая один зачет'!E28</f>
        <v>0</v>
      </c>
      <c r="F16" s="415" t="str">
        <f>IF('Техническая один зачет'!G28="Ж","спортсменка",IF('Техническая один зачет'!G28="М","спортсмен","не понятно кто"))</f>
        <v>спортсменка</v>
      </c>
      <c r="G16" s="415"/>
      <c r="H16" s="415" t="str">
        <f>'Техническая один зачет'!B28</f>
        <v>I</v>
      </c>
      <c r="I16" s="1333" t="str">
        <f>'Техническая один зачет'!H28</f>
        <v>Фамилия_1 Имя Отчество</v>
      </c>
      <c r="J16" s="1334"/>
      <c r="K16" s="149"/>
    </row>
    <row r="17" spans="1:11" s="391" customFormat="1" ht="27" customHeight="1" x14ac:dyDescent="0.3">
      <c r="A17" s="413">
        <v>9</v>
      </c>
      <c r="B17" s="416" t="str">
        <f>'Техническая один зачет'!C29</f>
        <v>Девушки</v>
      </c>
      <c r="C17" s="399"/>
      <c r="D17" s="374" t="str">
        <f>'Техническая один зачет'!D29</f>
        <v xml:space="preserve"> </v>
      </c>
      <c r="E17" s="925">
        <f>'Техническая один зачет'!E29</f>
        <v>0</v>
      </c>
      <c r="F17" s="415" t="str">
        <f>IF('Техническая один зачет'!G29="Ж","спортсменка",IF('Техническая один зачет'!G29="М","спортсмен","не понятно кто"))</f>
        <v>спортсменка</v>
      </c>
      <c r="G17" s="415"/>
      <c r="H17" s="415" t="str">
        <f>'Техническая один зачет'!B29</f>
        <v>III</v>
      </c>
      <c r="I17" s="1333" t="str">
        <f>'Техническая один зачет'!H29</f>
        <v>Фамилия_1 Имя Отчество</v>
      </c>
      <c r="J17" s="1334"/>
      <c r="K17" s="149"/>
    </row>
    <row r="18" spans="1:11" s="391" customFormat="1" ht="27" customHeight="1" x14ac:dyDescent="0.3">
      <c r="A18" s="413">
        <v>10</v>
      </c>
      <c r="B18" s="416" t="str">
        <f>'Техническая один зачет'!C30</f>
        <v>Девушки</v>
      </c>
      <c r="C18" s="399"/>
      <c r="D18" s="374" t="str">
        <f>'Техническая один зачет'!D30</f>
        <v xml:space="preserve"> </v>
      </c>
      <c r="E18" s="925">
        <f>'Техническая один зачет'!E30</f>
        <v>0</v>
      </c>
      <c r="F18" s="415" t="str">
        <f>IF('Техническая один зачет'!G30="Ж","спортсменка",IF('Техническая один зачет'!G30="М","спортсмен","не понятно кто"))</f>
        <v>спортсменка</v>
      </c>
      <c r="G18" s="415"/>
      <c r="H18" s="415" t="str">
        <f>'Техническая один зачет'!B30</f>
        <v>I</v>
      </c>
      <c r="I18" s="1333" t="str">
        <f>'Техническая один зачет'!H30</f>
        <v>Фамилия_1 Имя Отчество</v>
      </c>
      <c r="J18" s="1334"/>
      <c r="K18" s="149"/>
    </row>
    <row r="19" spans="1:11" s="391" customFormat="1" ht="27" customHeight="1" x14ac:dyDescent="0.3">
      <c r="A19" s="413">
        <v>11</v>
      </c>
      <c r="B19" s="416" t="str">
        <f>'Техническая один зачет'!C31</f>
        <v>Девушки</v>
      </c>
      <c r="C19" s="399"/>
      <c r="D19" s="374" t="str">
        <f>'Техническая один зачет'!D31</f>
        <v xml:space="preserve"> </v>
      </c>
      <c r="E19" s="925">
        <f>'Техническая один зачет'!E31</f>
        <v>0</v>
      </c>
      <c r="F19" s="415" t="str">
        <f>IF('Техническая один зачет'!G31="Ж","спортсменка",IF('Техническая один зачет'!G31="М","спортсмен","не понятно кто"))</f>
        <v>спортсменка</v>
      </c>
      <c r="G19" s="415"/>
      <c r="H19" s="415" t="str">
        <f>'Техническая один зачет'!B31</f>
        <v>I юн</v>
      </c>
      <c r="I19" s="1333" t="str">
        <f>'Техническая один зачет'!H31</f>
        <v>Фамилия_1 Имя Отчество</v>
      </c>
      <c r="J19" s="1334"/>
      <c r="K19" s="149"/>
    </row>
    <row r="20" spans="1:11" s="391" customFormat="1" ht="27" customHeight="1" x14ac:dyDescent="0.3">
      <c r="A20" s="413">
        <v>12</v>
      </c>
      <c r="B20" s="416" t="str">
        <f>'Техническая один зачет'!C32</f>
        <v>Девушки</v>
      </c>
      <c r="C20" s="399"/>
      <c r="D20" s="374" t="str">
        <f>'Техническая один зачет'!D32</f>
        <v xml:space="preserve"> </v>
      </c>
      <c r="E20" s="925">
        <f>'Техническая один зачет'!E32</f>
        <v>0</v>
      </c>
      <c r="F20" s="415" t="str">
        <f>IF('Техническая один зачет'!G32="Ж","спортсменка",IF('Техническая один зачет'!G32="М","спортсмен","не понятно кто"))</f>
        <v>спортсменка</v>
      </c>
      <c r="G20" s="415"/>
      <c r="H20" s="415" t="str">
        <f>'Техническая один зачет'!B32</f>
        <v>КМС</v>
      </c>
      <c r="I20" s="1333" t="str">
        <f>'Техническая один зачет'!H32</f>
        <v>Фамилия_1 Имя Отчество</v>
      </c>
      <c r="J20" s="1334"/>
      <c r="K20" s="149"/>
    </row>
    <row r="21" spans="1:11" s="391" customFormat="1" ht="27" customHeight="1" x14ac:dyDescent="0.3">
      <c r="A21" s="413">
        <v>13</v>
      </c>
      <c r="B21" s="416" t="str">
        <f>'Техническая один зачет'!C33</f>
        <v>Девушки</v>
      </c>
      <c r="C21" s="399"/>
      <c r="D21" s="374" t="str">
        <f>'Техническая один зачет'!D33</f>
        <v xml:space="preserve"> </v>
      </c>
      <c r="E21" s="925">
        <f>'Техническая один зачет'!E33</f>
        <v>0</v>
      </c>
      <c r="F21" s="415" t="str">
        <f>IF('Техническая один зачет'!G33="Ж","спортсменка",IF('Техническая один зачет'!G33="М","спортсмен","не понятно кто"))</f>
        <v>спортсменка</v>
      </c>
      <c r="G21" s="415"/>
      <c r="H21" s="415" t="str">
        <f>'Техническая один зачет'!B33</f>
        <v>I</v>
      </c>
      <c r="I21" s="1333" t="str">
        <f>'Техническая один зачет'!H33</f>
        <v>Фамилия_1 Имя Отчество</v>
      </c>
      <c r="J21" s="1334"/>
      <c r="K21" s="149"/>
    </row>
    <row r="22" spans="1:11" s="391" customFormat="1" ht="27" customHeight="1" x14ac:dyDescent="0.3">
      <c r="A22" s="413">
        <v>14</v>
      </c>
      <c r="B22" s="416" t="str">
        <f>'Техническая один зачет'!C34</f>
        <v>Девушки</v>
      </c>
      <c r="C22" s="399"/>
      <c r="D22" s="374" t="str">
        <f>'Техническая один зачет'!D34</f>
        <v xml:space="preserve"> </v>
      </c>
      <c r="E22" s="925">
        <f>'Техническая один зачет'!E34</f>
        <v>0</v>
      </c>
      <c r="F22" s="415" t="str">
        <f>IF('Техническая один зачет'!G34="Ж","спортсменка",IF('Техническая один зачет'!G34="М","спортсмен","не понятно кто"))</f>
        <v>спортсменка</v>
      </c>
      <c r="G22" s="415"/>
      <c r="H22" s="415" t="str">
        <f>'Техническая один зачет'!B34</f>
        <v>I</v>
      </c>
      <c r="I22" s="1333" t="str">
        <f>'Техническая один зачет'!H34</f>
        <v>Фамилия_1 Имя Отчество</v>
      </c>
      <c r="J22" s="1334"/>
      <c r="K22" s="149"/>
    </row>
    <row r="23" spans="1:11" s="391" customFormat="1" ht="27" customHeight="1" x14ac:dyDescent="0.3">
      <c r="A23" s="413">
        <v>15</v>
      </c>
      <c r="B23" s="416" t="str">
        <f>'Техническая один зачет'!C35</f>
        <v>Девушки</v>
      </c>
      <c r="C23" s="399"/>
      <c r="D23" s="374" t="str">
        <f>'Техническая один зачет'!D35</f>
        <v xml:space="preserve"> </v>
      </c>
      <c r="E23" s="925">
        <f>'Техническая один зачет'!E35</f>
        <v>0</v>
      </c>
      <c r="F23" s="415" t="str">
        <f>IF('Техническая один зачет'!G35="Ж","спортсменка",IF('Техническая один зачет'!G35="М","спортсмен","не понятно кто"))</f>
        <v>спортсменка</v>
      </c>
      <c r="G23" s="415"/>
      <c r="H23" s="415" t="str">
        <f>'Техническая один зачет'!B35</f>
        <v>I</v>
      </c>
      <c r="I23" s="1333" t="str">
        <f>'Техническая один зачет'!H35</f>
        <v>Фамилия_1 Имя Отчество</v>
      </c>
      <c r="J23" s="1334"/>
      <c r="K23" s="149"/>
    </row>
    <row r="24" spans="1:11" s="391" customFormat="1" ht="27" customHeight="1" x14ac:dyDescent="0.3">
      <c r="A24" s="413">
        <v>16</v>
      </c>
      <c r="B24" s="416" t="str">
        <f>'Техническая один зачет'!C36</f>
        <v>Девушки</v>
      </c>
      <c r="C24" s="399"/>
      <c r="D24" s="374" t="str">
        <f>'Техническая один зачет'!D36</f>
        <v xml:space="preserve"> </v>
      </c>
      <c r="E24" s="925">
        <f>'Техническая один зачет'!E36</f>
        <v>0</v>
      </c>
      <c r="F24" s="415" t="str">
        <f>IF('Техническая один зачет'!G36="Ж","спортсменка",IF('Техническая один зачет'!G36="М","спортсмен","не понятно кто"))</f>
        <v>спортсменка</v>
      </c>
      <c r="G24" s="415"/>
      <c r="H24" s="415" t="str">
        <f>'Техническая один зачет'!B36</f>
        <v>I</v>
      </c>
      <c r="I24" s="1333" t="str">
        <f>'Техническая один зачет'!H36</f>
        <v>Фамилия_1 Имя Отчество</v>
      </c>
      <c r="J24" s="1334"/>
      <c r="K24" s="149"/>
    </row>
    <row r="25" spans="1:11" s="391" customFormat="1" ht="27" customHeight="1" x14ac:dyDescent="0.3">
      <c r="A25" s="413">
        <v>17</v>
      </c>
      <c r="B25" s="416" t="str">
        <f>'Техническая один зачет'!C37</f>
        <v>Девушки</v>
      </c>
      <c r="C25" s="399"/>
      <c r="D25" s="374" t="str">
        <f>'Техническая один зачет'!D37</f>
        <v xml:space="preserve"> </v>
      </c>
      <c r="E25" s="925">
        <f>'Техническая один зачет'!E37</f>
        <v>0</v>
      </c>
      <c r="F25" s="415" t="str">
        <f>IF('Техническая один зачет'!G37="Ж","спортсменка",IF('Техническая один зачет'!G37="М","спортсмен","не понятно кто"))</f>
        <v>спортсменка</v>
      </c>
      <c r="G25" s="415"/>
      <c r="H25" s="415" t="str">
        <f>'Техническая один зачет'!B37</f>
        <v>I юн</v>
      </c>
      <c r="I25" s="1333" t="str">
        <f>'Техническая один зачет'!H37</f>
        <v>Фамилия_1 Имя Отчество</v>
      </c>
      <c r="J25" s="1334"/>
      <c r="K25" s="149"/>
    </row>
    <row r="26" spans="1:11" s="391" customFormat="1" ht="27" customHeight="1" x14ac:dyDescent="0.3">
      <c r="A26" s="413">
        <v>18</v>
      </c>
      <c r="B26" s="416" t="str">
        <f>'Техническая один зачет'!C38</f>
        <v>Девушки</v>
      </c>
      <c r="C26" s="399"/>
      <c r="D26" s="374" t="str">
        <f>'Техническая один зачет'!D38</f>
        <v xml:space="preserve"> </v>
      </c>
      <c r="E26" s="925">
        <f>'Техническая один зачет'!E38</f>
        <v>0</v>
      </c>
      <c r="F26" s="415" t="str">
        <f>IF('Техническая один зачет'!G38="Ж","спортсменка",IF('Техническая один зачет'!G38="М","спортсмен","не понятно кто"))</f>
        <v>спортсменка</v>
      </c>
      <c r="G26" s="415"/>
      <c r="H26" s="415" t="str">
        <f>'Техническая один зачет'!B38</f>
        <v>II юн</v>
      </c>
      <c r="I26" s="1333" t="str">
        <f>'Техническая один зачет'!H38</f>
        <v>Фамилия_1 Имя Отчество</v>
      </c>
      <c r="J26" s="1334"/>
      <c r="K26" s="149"/>
    </row>
    <row r="27" spans="1:11" s="391" customFormat="1" ht="27" customHeight="1" x14ac:dyDescent="0.3">
      <c r="A27" s="413">
        <v>19</v>
      </c>
      <c r="B27" s="416" t="str">
        <f>'Техническая один зачет'!C39</f>
        <v>Девушки</v>
      </c>
      <c r="C27" s="399"/>
      <c r="D27" s="374" t="str">
        <f>'Техническая один зачет'!D39</f>
        <v xml:space="preserve"> </v>
      </c>
      <c r="E27" s="925">
        <f>'Техническая один зачет'!E39</f>
        <v>0</v>
      </c>
      <c r="F27" s="415" t="str">
        <f>IF('Техническая один зачет'!G39="Ж","спортсменка",IF('Техническая один зачет'!G39="М","спортсмен","не понятно кто"))</f>
        <v>спортсменка</v>
      </c>
      <c r="G27" s="415"/>
      <c r="H27" s="415" t="str">
        <f>'Техническая один зачет'!B39</f>
        <v>III юн</v>
      </c>
      <c r="I27" s="1333" t="str">
        <f>'Техническая один зачет'!H39</f>
        <v>Фамилия_1 Имя Отчество</v>
      </c>
      <c r="J27" s="1334"/>
      <c r="K27" s="149"/>
    </row>
    <row r="28" spans="1:11" s="391" customFormat="1" ht="27" customHeight="1" x14ac:dyDescent="0.3">
      <c r="A28" s="413">
        <v>20</v>
      </c>
      <c r="B28" s="416" t="str">
        <f>'Техническая один зачет'!C40</f>
        <v>Девушки</v>
      </c>
      <c r="C28" s="399"/>
      <c r="D28" s="374" t="str">
        <f>'Техническая один зачет'!D40</f>
        <v xml:space="preserve"> </v>
      </c>
      <c r="E28" s="925">
        <f>'Техническая один зачет'!E40</f>
        <v>0</v>
      </c>
      <c r="F28" s="415" t="str">
        <f>IF('Техническая один зачет'!G40="Ж","спортсменка",IF('Техническая один зачет'!G40="М","спортсмен","не понятно кто"))</f>
        <v>спортсменка</v>
      </c>
      <c r="G28" s="415"/>
      <c r="H28" s="415" t="str">
        <f>'Техническая один зачет'!B40</f>
        <v>МСМК</v>
      </c>
      <c r="I28" s="1333" t="str">
        <f>'Техническая один зачет'!H40</f>
        <v>Фамилия_1 Имя Отчество</v>
      </c>
      <c r="J28" s="1334"/>
      <c r="K28" s="149"/>
    </row>
    <row r="29" spans="1:11" s="391" customFormat="1" ht="27" customHeight="1" x14ac:dyDescent="0.3">
      <c r="A29" s="413">
        <v>21</v>
      </c>
      <c r="B29" s="416" t="str">
        <f>'Техническая один зачет'!C41</f>
        <v>Девушки</v>
      </c>
      <c r="C29" s="399"/>
      <c r="D29" s="374" t="str">
        <f>'Техническая один зачет'!D41</f>
        <v xml:space="preserve"> </v>
      </c>
      <c r="E29" s="925">
        <f>'Техническая один зачет'!E41</f>
        <v>0</v>
      </c>
      <c r="F29" s="415" t="str">
        <f>IF('Техническая один зачет'!G41="Ж","спортсменка",IF('Техническая один зачет'!G41="М","спортсмен","не понятно кто"))</f>
        <v>спортсменка</v>
      </c>
      <c r="G29" s="415"/>
      <c r="H29" s="415" t="str">
        <f>'Техническая один зачет'!B41</f>
        <v>МС</v>
      </c>
      <c r="I29" s="1333" t="str">
        <f>'Техническая один зачет'!H41</f>
        <v>Фамилия_1 Имя Отчество</v>
      </c>
      <c r="J29" s="1334"/>
      <c r="K29" s="149"/>
    </row>
    <row r="30" spans="1:11" s="391" customFormat="1" ht="27" customHeight="1" x14ac:dyDescent="0.3">
      <c r="A30" s="413">
        <v>22</v>
      </c>
      <c r="B30" s="416" t="str">
        <f>'Техническая один зачет'!C42</f>
        <v>Девушки</v>
      </c>
      <c r="C30" s="399"/>
      <c r="D30" s="374" t="str">
        <f>'Техническая один зачет'!D42</f>
        <v xml:space="preserve"> </v>
      </c>
      <c r="E30" s="925">
        <f>'Техническая один зачет'!E42</f>
        <v>0</v>
      </c>
      <c r="F30" s="415" t="str">
        <f>IF('Техническая один зачет'!G42="Ж","спортсменка",IF('Техническая один зачет'!G42="М","спортсмен","не понятно кто"))</f>
        <v>спортсменка</v>
      </c>
      <c r="G30" s="415"/>
      <c r="H30" s="415" t="str">
        <f>'Техническая один зачет'!B42</f>
        <v>I</v>
      </c>
      <c r="I30" s="1333" t="str">
        <f>'Техническая один зачет'!H42</f>
        <v>Фамилия_1 Имя Отчество</v>
      </c>
      <c r="J30" s="1334"/>
      <c r="K30" s="149"/>
    </row>
    <row r="31" spans="1:11" s="391" customFormat="1" ht="27" customHeight="1" x14ac:dyDescent="0.3">
      <c r="A31" s="413">
        <v>23</v>
      </c>
      <c r="B31" s="416" t="str">
        <f>'Техническая один зачет'!C43</f>
        <v>Девушки</v>
      </c>
      <c r="C31" s="399"/>
      <c r="D31" s="374" t="str">
        <f>'Техническая один зачет'!D43</f>
        <v xml:space="preserve"> </v>
      </c>
      <c r="E31" s="925">
        <f>'Техническая один зачет'!E43</f>
        <v>0</v>
      </c>
      <c r="F31" s="415" t="str">
        <f>IF('Техническая один зачет'!G43="Ж","спортсменка",IF('Техническая один зачет'!G43="М","спортсмен","не понятно кто"))</f>
        <v>спортсменка</v>
      </c>
      <c r="G31" s="415"/>
      <c r="H31" s="415" t="str">
        <f>'Техническая один зачет'!B43</f>
        <v>МС</v>
      </c>
      <c r="I31" s="1333" t="str">
        <f>'Техническая один зачет'!H43</f>
        <v>Фамилия_1 Имя Отчество</v>
      </c>
      <c r="J31" s="1334"/>
      <c r="K31" s="149"/>
    </row>
    <row r="32" spans="1:11" s="391" customFormat="1" ht="27" customHeight="1" x14ac:dyDescent="0.3">
      <c r="A32" s="413">
        <v>24</v>
      </c>
      <c r="B32" s="416" t="str">
        <f>'Техническая один зачет'!C44</f>
        <v>Девушки</v>
      </c>
      <c r="C32" s="399"/>
      <c r="D32" s="374" t="str">
        <f>'Техническая один зачет'!D44</f>
        <v xml:space="preserve"> </v>
      </c>
      <c r="E32" s="925">
        <f>'Техническая один зачет'!E44</f>
        <v>0</v>
      </c>
      <c r="F32" s="415" t="str">
        <f>IF('Техническая один зачет'!G44="Ж","спортсменка",IF('Техническая один зачет'!G44="М","спортсмен","не понятно кто"))</f>
        <v>спортсменка</v>
      </c>
      <c r="G32" s="415"/>
      <c r="H32" s="415" t="str">
        <f>'Техническая один зачет'!B44</f>
        <v>I</v>
      </c>
      <c r="I32" s="1333" t="str">
        <f>'Техническая один зачет'!H44</f>
        <v>Фамилия_1 Имя Отчество</v>
      </c>
      <c r="J32" s="1334"/>
      <c r="K32" s="149"/>
    </row>
    <row r="33" spans="1:11" s="391" customFormat="1" ht="27" customHeight="1" x14ac:dyDescent="0.3">
      <c r="A33" s="413">
        <v>25</v>
      </c>
      <c r="B33" s="416" t="str">
        <f>'Техническая один зачет'!C45</f>
        <v>Девушки</v>
      </c>
      <c r="C33" s="399"/>
      <c r="D33" s="374" t="str">
        <f>'Техническая один зачет'!D45</f>
        <v xml:space="preserve"> </v>
      </c>
      <c r="E33" s="925">
        <f>'Техническая один зачет'!E45</f>
        <v>0</v>
      </c>
      <c r="F33" s="415" t="str">
        <f>IF('Техническая один зачет'!G45="Ж","спортсменка",IF('Техническая один зачет'!G45="М","спортсмен","не понятно кто"))</f>
        <v>спортсменка</v>
      </c>
      <c r="G33" s="415"/>
      <c r="H33" s="415" t="str">
        <f>'Техническая один зачет'!B45</f>
        <v>II</v>
      </c>
      <c r="I33" s="1333" t="str">
        <f>'Техническая один зачет'!H45</f>
        <v>Фамилия_1 Имя Отчество</v>
      </c>
      <c r="J33" s="1334"/>
      <c r="K33" s="149"/>
    </row>
    <row r="34" spans="1:11" s="391" customFormat="1" ht="27" customHeight="1" x14ac:dyDescent="0.3">
      <c r="A34" s="413">
        <v>26</v>
      </c>
      <c r="B34" s="416" t="str">
        <f>'Техническая один зачет'!C46</f>
        <v>Юноши</v>
      </c>
      <c r="C34" s="399"/>
      <c r="D34" s="374" t="str">
        <f>'Техническая один зачет'!D46</f>
        <v xml:space="preserve"> </v>
      </c>
      <c r="E34" s="925">
        <f>'Техническая один зачет'!E46</f>
        <v>0</v>
      </c>
      <c r="F34" s="415" t="str">
        <f>IF('Техническая один зачет'!G46="Ж","спортсменка",IF('Техническая один зачет'!G46="М","спортсмен","не понятно кто"))</f>
        <v>спортсмен</v>
      </c>
      <c r="G34" s="415"/>
      <c r="H34" s="415" t="str">
        <f>'Техническая один зачет'!B46</f>
        <v>III юн</v>
      </c>
      <c r="I34" s="1333" t="str">
        <f>'Техническая один зачет'!H46</f>
        <v>Фамилия_1 Имя Отчество</v>
      </c>
      <c r="J34" s="1334"/>
      <c r="K34" s="149"/>
    </row>
    <row r="35" spans="1:11" s="391" customFormat="1" ht="27" customHeight="1" x14ac:dyDescent="0.3">
      <c r="A35" s="413">
        <v>27</v>
      </c>
      <c r="B35" s="416" t="str">
        <f>'Техническая один зачет'!C47</f>
        <v>Юноши</v>
      </c>
      <c r="C35" s="399"/>
      <c r="D35" s="374" t="str">
        <f>'Техническая один зачет'!D47</f>
        <v xml:space="preserve"> </v>
      </c>
      <c r="E35" s="925">
        <f>'Техническая один зачет'!E47</f>
        <v>0</v>
      </c>
      <c r="F35" s="415" t="str">
        <f>IF('Техническая один зачет'!G47="Ж","спортсменка",IF('Техническая один зачет'!G47="М","спортсмен","не понятно кто"))</f>
        <v>спортсмен</v>
      </c>
      <c r="G35" s="415"/>
      <c r="H35" s="415" t="str">
        <f>'Техническая один зачет'!B47</f>
        <v>II</v>
      </c>
      <c r="I35" s="1333" t="str">
        <f>'Техническая один зачет'!H47</f>
        <v>Фамилия_1 Имя Отчество</v>
      </c>
      <c r="J35" s="1334"/>
      <c r="K35" s="149"/>
    </row>
    <row r="36" spans="1:11" s="391" customFormat="1" ht="27" customHeight="1" x14ac:dyDescent="0.3">
      <c r="A36" s="413">
        <v>28</v>
      </c>
      <c r="B36" s="416" t="str">
        <f>'Техническая один зачет'!C48</f>
        <v>Юноши</v>
      </c>
      <c r="C36" s="399"/>
      <c r="D36" s="374" t="str">
        <f>'Техническая один зачет'!D48</f>
        <v xml:space="preserve"> </v>
      </c>
      <c r="E36" s="925">
        <f>'Техническая один зачет'!E48</f>
        <v>0</v>
      </c>
      <c r="F36" s="415" t="str">
        <f>IF('Техническая один зачет'!G48="Ж","спортсменка",IF('Техническая один зачет'!G48="М","спортсмен","не понятно кто"))</f>
        <v>спортсмен</v>
      </c>
      <c r="G36" s="415"/>
      <c r="H36" s="415" t="str">
        <f>'Техническая один зачет'!B48</f>
        <v>ЗМС</v>
      </c>
      <c r="I36" s="1333" t="str">
        <f>'Техническая один зачет'!H48</f>
        <v>Фамилия_1 Имя Отчество</v>
      </c>
      <c r="J36" s="1334"/>
      <c r="K36" s="149"/>
    </row>
    <row r="37" spans="1:11" s="391" customFormat="1" ht="27" customHeight="1" x14ac:dyDescent="0.3">
      <c r="A37" s="413">
        <v>29</v>
      </c>
      <c r="B37" s="416" t="str">
        <f>'Техническая один зачет'!C49</f>
        <v>Юноши</v>
      </c>
      <c r="C37" s="399"/>
      <c r="D37" s="374" t="str">
        <f>'Техническая один зачет'!D49</f>
        <v xml:space="preserve"> </v>
      </c>
      <c r="E37" s="925">
        <f>'Техническая один зачет'!E49</f>
        <v>0</v>
      </c>
      <c r="F37" s="415" t="str">
        <f>IF('Техническая один зачет'!G49="Ж","спортсменка",IF('Техническая один зачет'!G49="М","спортсмен","не понятно кто"))</f>
        <v>спортсмен</v>
      </c>
      <c r="G37" s="415"/>
      <c r="H37" s="415" t="str">
        <f>'Техническая один зачет'!B49</f>
        <v>МСМК</v>
      </c>
      <c r="I37" s="1333" t="str">
        <f>'Техническая один зачет'!H49</f>
        <v>Фамилия_1 Имя Отчество</v>
      </c>
      <c r="J37" s="1334"/>
      <c r="K37" s="149"/>
    </row>
    <row r="38" spans="1:11" s="391" customFormat="1" ht="27" customHeight="1" x14ac:dyDescent="0.3">
      <c r="A38" s="413">
        <v>30</v>
      </c>
      <c r="B38" s="416" t="str">
        <f>'Техническая один зачет'!C50</f>
        <v>Юноши</v>
      </c>
      <c r="C38" s="399"/>
      <c r="D38" s="374" t="str">
        <f>'Техническая один зачет'!D50</f>
        <v xml:space="preserve"> </v>
      </c>
      <c r="E38" s="925">
        <f>'Техническая один зачет'!E50</f>
        <v>0</v>
      </c>
      <c r="F38" s="415" t="str">
        <f>IF('Техническая один зачет'!G50="Ж","спортсменка",IF('Техническая один зачет'!G50="М","спортсмен","не понятно кто"))</f>
        <v>спортсмен</v>
      </c>
      <c r="G38" s="415"/>
      <c r="H38" s="415" t="str">
        <f>'Техническая один зачет'!B50</f>
        <v>МС</v>
      </c>
      <c r="I38" s="1333" t="str">
        <f>'Техническая один зачет'!H50</f>
        <v>Фамилия_1 Имя Отчество</v>
      </c>
      <c r="J38" s="1334"/>
      <c r="K38" s="149"/>
    </row>
    <row r="39" spans="1:11" s="391" customFormat="1" ht="27" customHeight="1" x14ac:dyDescent="0.3">
      <c r="A39" s="413">
        <v>31</v>
      </c>
      <c r="B39" s="416" t="str">
        <f>'Техническая один зачет'!C51</f>
        <v>Юноши</v>
      </c>
      <c r="C39" s="399"/>
      <c r="D39" s="374" t="str">
        <f>'Техническая один зачет'!D51</f>
        <v xml:space="preserve"> </v>
      </c>
      <c r="E39" s="925">
        <f>'Техническая один зачет'!E51</f>
        <v>0</v>
      </c>
      <c r="F39" s="415" t="str">
        <f>IF('Техническая один зачет'!G51="Ж","спортсменка",IF('Техническая один зачет'!G51="М","спортсмен","не понятно кто"))</f>
        <v>спортсмен</v>
      </c>
      <c r="G39" s="415"/>
      <c r="H39" s="415" t="str">
        <f>'Техническая один зачет'!B51</f>
        <v>КМС</v>
      </c>
      <c r="I39" s="1333" t="str">
        <f>'Техническая один зачет'!H51</f>
        <v>Фамилия_1 Имя Отчество</v>
      </c>
      <c r="J39" s="1334"/>
      <c r="K39" s="149"/>
    </row>
    <row r="40" spans="1:11" s="391" customFormat="1" ht="27" customHeight="1" x14ac:dyDescent="0.3">
      <c r="A40" s="413">
        <v>32</v>
      </c>
      <c r="B40" s="416" t="str">
        <f>'Техническая один зачет'!C52</f>
        <v>Юноши</v>
      </c>
      <c r="C40" s="399"/>
      <c r="D40" s="374" t="str">
        <f>'Техническая один зачет'!D52</f>
        <v xml:space="preserve"> </v>
      </c>
      <c r="E40" s="925">
        <f>'Техническая один зачет'!E52</f>
        <v>0</v>
      </c>
      <c r="F40" s="415" t="str">
        <f>IF('Техническая один зачет'!G52="Ж","спортсменка",IF('Техническая один зачет'!G52="М","спортсмен","не понятно кто"))</f>
        <v>спортсмен</v>
      </c>
      <c r="G40" s="415"/>
      <c r="H40" s="415" t="str">
        <f>'Техническая один зачет'!B52</f>
        <v>КМС</v>
      </c>
      <c r="I40" s="1333" t="str">
        <f>'Техническая один зачет'!H52</f>
        <v>Фамилия_1 Имя Отчество</v>
      </c>
      <c r="J40" s="1334"/>
      <c r="K40" s="149"/>
    </row>
    <row r="41" spans="1:11" s="391" customFormat="1" ht="27" customHeight="1" x14ac:dyDescent="0.3">
      <c r="A41" s="413">
        <v>33</v>
      </c>
      <c r="B41" s="416" t="str">
        <f>'Техническая один зачет'!C53</f>
        <v>Юноши</v>
      </c>
      <c r="C41" s="399"/>
      <c r="D41" s="374" t="str">
        <f>'Техническая один зачет'!D53</f>
        <v xml:space="preserve"> </v>
      </c>
      <c r="E41" s="925">
        <f>'Техническая один зачет'!E53</f>
        <v>0</v>
      </c>
      <c r="F41" s="415" t="str">
        <f>IF('Техническая один зачет'!G53="Ж","спортсменка",IF('Техническая один зачет'!G53="М","спортсмен","не понятно кто"))</f>
        <v>спортсмен</v>
      </c>
      <c r="G41" s="415"/>
      <c r="H41" s="415" t="str">
        <f>'Техническая один зачет'!B53</f>
        <v>КМС</v>
      </c>
      <c r="I41" s="1333" t="str">
        <f>'Техническая один зачет'!H53</f>
        <v>Фамилия_1 Имя Отчество</v>
      </c>
      <c r="J41" s="1334"/>
      <c r="K41" s="149"/>
    </row>
    <row r="42" spans="1:11" s="391" customFormat="1" ht="27" customHeight="1" x14ac:dyDescent="0.3">
      <c r="A42" s="413">
        <v>34</v>
      </c>
      <c r="B42" s="416" t="str">
        <f>'Техническая один зачет'!C54</f>
        <v>Юноши</v>
      </c>
      <c r="C42" s="399"/>
      <c r="D42" s="374" t="str">
        <f>'Техническая один зачет'!D54</f>
        <v xml:space="preserve"> </v>
      </c>
      <c r="E42" s="925">
        <f>'Техническая один зачет'!E54</f>
        <v>0</v>
      </c>
      <c r="F42" s="415" t="str">
        <f>IF('Техническая один зачет'!G54="Ж","спортсменка",IF('Техническая один зачет'!G54="М","спортсмен","не понятно кто"))</f>
        <v>спортсмен</v>
      </c>
      <c r="G42" s="415"/>
      <c r="H42" s="415" t="str">
        <f>'Техническая один зачет'!B54</f>
        <v>ЗМС</v>
      </c>
      <c r="I42" s="1333" t="str">
        <f>'Техническая один зачет'!H54</f>
        <v>Фамилия_1 Имя Отчество</v>
      </c>
      <c r="J42" s="1334"/>
      <c r="K42" s="149"/>
    </row>
    <row r="43" spans="1:11" s="391" customFormat="1" ht="27" customHeight="1" x14ac:dyDescent="0.3">
      <c r="A43" s="413">
        <v>35</v>
      </c>
      <c r="B43" s="416" t="str">
        <f>'Техническая один зачет'!C55</f>
        <v>Юноши</v>
      </c>
      <c r="C43" s="399"/>
      <c r="D43" s="374" t="str">
        <f>'Техническая один зачет'!D55</f>
        <v xml:space="preserve"> </v>
      </c>
      <c r="E43" s="925">
        <f>'Техническая один зачет'!E55</f>
        <v>0</v>
      </c>
      <c r="F43" s="415" t="str">
        <f>IF('Техническая один зачет'!G55="Ж","спортсменка",IF('Техническая один зачет'!G55="М","спортсмен","не понятно кто"))</f>
        <v>спортсмен</v>
      </c>
      <c r="G43" s="415"/>
      <c r="H43" s="415" t="str">
        <f>'Техническая один зачет'!B55</f>
        <v>МСМК</v>
      </c>
      <c r="I43" s="1333" t="str">
        <f>'Техническая один зачет'!H55</f>
        <v>Фамилия_1 Имя Отчество</v>
      </c>
      <c r="J43" s="1334"/>
      <c r="K43" s="149"/>
    </row>
    <row r="44" spans="1:11" s="391" customFormat="1" ht="27" customHeight="1" x14ac:dyDescent="0.3">
      <c r="A44" s="413">
        <v>36</v>
      </c>
      <c r="B44" s="416" t="str">
        <f>'Техническая один зачет'!C56</f>
        <v>Юноши</v>
      </c>
      <c r="C44" s="399"/>
      <c r="D44" s="374" t="str">
        <f>'Техническая один зачет'!D56</f>
        <v xml:space="preserve"> </v>
      </c>
      <c r="E44" s="925">
        <f>'Техническая один зачет'!E56</f>
        <v>0</v>
      </c>
      <c r="F44" s="415" t="str">
        <f>IF('Техническая один зачет'!G56="Ж","спортсменка",IF('Техническая один зачет'!G56="М","спортсмен","не понятно кто"))</f>
        <v>спортсмен</v>
      </c>
      <c r="G44" s="415"/>
      <c r="H44" s="415" t="str">
        <f>'Техническая один зачет'!B56</f>
        <v>МС</v>
      </c>
      <c r="I44" s="1333" t="str">
        <f>'Техническая один зачет'!H56</f>
        <v>Фамилия_1 Имя Отчество</v>
      </c>
      <c r="J44" s="1334"/>
      <c r="K44" s="149"/>
    </row>
    <row r="45" spans="1:11" s="391" customFormat="1" ht="27" customHeight="1" x14ac:dyDescent="0.3">
      <c r="A45" s="413">
        <v>37</v>
      </c>
      <c r="B45" s="416" t="str">
        <f>'Техническая один зачет'!C57</f>
        <v>Юноши</v>
      </c>
      <c r="C45" s="399"/>
      <c r="D45" s="374" t="str">
        <f>'Техническая один зачет'!D57</f>
        <v xml:space="preserve"> </v>
      </c>
      <c r="E45" s="925">
        <f>'Техническая один зачет'!E57</f>
        <v>0</v>
      </c>
      <c r="F45" s="415" t="str">
        <f>IF('Техническая один зачет'!G57="Ж","спортсменка",IF('Техническая один зачет'!G57="М","спортсмен","не понятно кто"))</f>
        <v>спортсмен</v>
      </c>
      <c r="G45" s="415"/>
      <c r="H45" s="415" t="str">
        <f>'Техническая один зачет'!B57</f>
        <v>КМС</v>
      </c>
      <c r="I45" s="1333" t="str">
        <f>'Техническая один зачет'!H57</f>
        <v>Фамилия_1 Имя Отчество</v>
      </c>
      <c r="J45" s="1334"/>
      <c r="K45" s="149"/>
    </row>
    <row r="46" spans="1:11" s="391" customFormat="1" ht="27" customHeight="1" x14ac:dyDescent="0.3">
      <c r="A46" s="413">
        <v>38</v>
      </c>
      <c r="B46" s="416" t="str">
        <f>'Техническая один зачет'!C58</f>
        <v>Юноши</v>
      </c>
      <c r="C46" s="399"/>
      <c r="D46" s="374" t="str">
        <f>'Техническая один зачет'!D58</f>
        <v xml:space="preserve"> </v>
      </c>
      <c r="E46" s="925">
        <f>'Техническая один зачет'!E58</f>
        <v>0</v>
      </c>
      <c r="F46" s="415" t="str">
        <f>IF('Техническая один зачет'!G58="Ж","спортсменка",IF('Техническая один зачет'!G58="М","спортсмен","не понятно кто"))</f>
        <v>спортсмен</v>
      </c>
      <c r="G46" s="415"/>
      <c r="H46" s="415" t="str">
        <f>'Техническая один зачет'!B58</f>
        <v>КМС</v>
      </c>
      <c r="I46" s="1333" t="str">
        <f>'Техническая один зачет'!H58</f>
        <v>Фамилия_1 Имя Отчество</v>
      </c>
      <c r="J46" s="1334"/>
      <c r="K46" s="149"/>
    </row>
    <row r="47" spans="1:11" s="391" customFormat="1" ht="27" customHeight="1" x14ac:dyDescent="0.3">
      <c r="A47" s="413">
        <v>39</v>
      </c>
      <c r="B47" s="416" t="str">
        <f>'Техническая один зачет'!C59</f>
        <v>Юноши</v>
      </c>
      <c r="C47" s="399"/>
      <c r="D47" s="374" t="str">
        <f>'Техническая один зачет'!D59</f>
        <v xml:space="preserve"> </v>
      </c>
      <c r="E47" s="925">
        <f>'Техническая один зачет'!E59</f>
        <v>0</v>
      </c>
      <c r="F47" s="415" t="str">
        <f>IF('Техническая один зачет'!G59="Ж","спортсменка",IF('Техническая один зачет'!G59="М","спортсмен","не понятно кто"))</f>
        <v>спортсмен</v>
      </c>
      <c r="G47" s="415"/>
      <c r="H47" s="415" t="str">
        <f>'Техническая один зачет'!B59</f>
        <v>КМС</v>
      </c>
      <c r="I47" s="1333" t="str">
        <f>'Техническая один зачет'!H59</f>
        <v>Фамилия_1 Имя Отчество</v>
      </c>
      <c r="J47" s="1334"/>
      <c r="K47" s="149"/>
    </row>
    <row r="48" spans="1:11" s="391" customFormat="1" ht="27" customHeight="1" x14ac:dyDescent="0.3">
      <c r="A48" s="413">
        <v>40</v>
      </c>
      <c r="B48" s="416" t="str">
        <f>'Техническая один зачет'!C60</f>
        <v>Юноши</v>
      </c>
      <c r="C48" s="399"/>
      <c r="D48" s="374" t="str">
        <f>'Техническая один зачет'!D60</f>
        <v xml:space="preserve"> </v>
      </c>
      <c r="E48" s="925">
        <f>'Техническая один зачет'!E60</f>
        <v>0</v>
      </c>
      <c r="F48" s="415" t="str">
        <f>IF('Техническая один зачет'!G60="Ж","спортсменка",IF('Техническая один зачет'!G60="М","спортсмен","не понятно кто"))</f>
        <v>спортсмен</v>
      </c>
      <c r="G48" s="415"/>
      <c r="H48" s="415" t="str">
        <f>'Техническая один зачет'!B60</f>
        <v>КМС</v>
      </c>
      <c r="I48" s="1333" t="str">
        <f>'Техническая один зачет'!H60</f>
        <v>Фамилия_1 Имя Отчество</v>
      </c>
      <c r="J48" s="1334"/>
      <c r="K48" s="149"/>
    </row>
    <row r="49" spans="1:11" s="391" customFormat="1" ht="27" customHeight="1" x14ac:dyDescent="0.3">
      <c r="A49" s="413">
        <v>41</v>
      </c>
      <c r="B49" s="416" t="str">
        <f>'Техническая один зачет'!C61</f>
        <v>Юноши</v>
      </c>
      <c r="C49" s="399"/>
      <c r="D49" s="374" t="str">
        <f>'Техническая один зачет'!D61</f>
        <v xml:space="preserve"> </v>
      </c>
      <c r="E49" s="925">
        <f>'Техническая один зачет'!E61</f>
        <v>0</v>
      </c>
      <c r="F49" s="415" t="str">
        <f>IF('Техническая один зачет'!G61="Ж","спортсменка",IF('Техническая один зачет'!G61="М","спортсмен","не понятно кто"))</f>
        <v>спортсмен</v>
      </c>
      <c r="G49" s="415"/>
      <c r="H49" s="415" t="str">
        <f>'Техническая один зачет'!B61</f>
        <v>КМС</v>
      </c>
      <c r="I49" s="1333" t="str">
        <f>'Техническая один зачет'!H61</f>
        <v>Фамилия_1 Имя Отчество</v>
      </c>
      <c r="J49" s="1334"/>
      <c r="K49" s="149"/>
    </row>
    <row r="50" spans="1:11" s="391" customFormat="1" ht="27" customHeight="1" x14ac:dyDescent="0.3">
      <c r="A50" s="413">
        <v>42</v>
      </c>
      <c r="B50" s="416" t="str">
        <f>'Техническая один зачет'!C62</f>
        <v>Юноши</v>
      </c>
      <c r="C50" s="399"/>
      <c r="D50" s="374" t="str">
        <f>'Техническая один зачет'!D62</f>
        <v xml:space="preserve"> </v>
      </c>
      <c r="E50" s="925">
        <f>'Техническая один зачет'!E62</f>
        <v>0</v>
      </c>
      <c r="F50" s="415" t="str">
        <f>IF('Техническая один зачет'!G62="Ж","спортсменка",IF('Техническая один зачет'!G62="М","спортсмен","не понятно кто"))</f>
        <v>спортсмен</v>
      </c>
      <c r="G50" s="415"/>
      <c r="H50" s="415" t="str">
        <f>'Техническая один зачет'!B62</f>
        <v>КМС</v>
      </c>
      <c r="I50" s="1333" t="str">
        <f>'Техническая один зачет'!H62</f>
        <v>Фамилия_1 Имя Отчество</v>
      </c>
      <c r="J50" s="1334"/>
      <c r="K50" s="149"/>
    </row>
    <row r="51" spans="1:11" s="391" customFormat="1" ht="27" customHeight="1" x14ac:dyDescent="0.3">
      <c r="A51" s="413">
        <v>43</v>
      </c>
      <c r="B51" s="416" t="str">
        <f>'Техническая один зачет'!C63</f>
        <v>Юноши</v>
      </c>
      <c r="C51" s="399"/>
      <c r="D51" s="374" t="str">
        <f>'Техническая один зачет'!D63</f>
        <v xml:space="preserve"> </v>
      </c>
      <c r="E51" s="925">
        <f>'Техническая один зачет'!E63</f>
        <v>0</v>
      </c>
      <c r="F51" s="415" t="str">
        <f>IF('Техническая один зачет'!G63="Ж","спортсменка",IF('Техническая один зачет'!G63="М","спортсмен","не понятно кто"))</f>
        <v>спортсмен</v>
      </c>
      <c r="G51" s="415"/>
      <c r="H51" s="415" t="str">
        <f>'Техническая один зачет'!B63</f>
        <v>КМС</v>
      </c>
      <c r="I51" s="1333" t="str">
        <f>'Техническая один зачет'!H63</f>
        <v>Фамилия_1 Имя Отчество</v>
      </c>
      <c r="J51" s="1334"/>
      <c r="K51" s="149"/>
    </row>
    <row r="52" spans="1:11" s="391" customFormat="1" ht="27" customHeight="1" x14ac:dyDescent="0.3">
      <c r="A52" s="413">
        <v>44</v>
      </c>
      <c r="B52" s="416" t="str">
        <f>'Техническая один зачет'!C64</f>
        <v>Юноши</v>
      </c>
      <c r="C52" s="399"/>
      <c r="D52" s="374" t="str">
        <f>'Техническая один зачет'!D64</f>
        <v xml:space="preserve"> </v>
      </c>
      <c r="E52" s="925">
        <f>'Техническая один зачет'!E64</f>
        <v>0</v>
      </c>
      <c r="F52" s="415" t="str">
        <f>IF('Техническая один зачет'!G64="Ж","спортсменка",IF('Техническая один зачет'!G64="М","спортсмен","не понятно кто"))</f>
        <v>спортсмен</v>
      </c>
      <c r="G52" s="415"/>
      <c r="H52" s="415" t="str">
        <f>'Техническая один зачет'!B64</f>
        <v>КМС</v>
      </c>
      <c r="I52" s="1333" t="str">
        <f>'Техническая один зачет'!H64</f>
        <v>Фамилия_1 Имя Отчество</v>
      </c>
      <c r="J52" s="1334"/>
      <c r="K52" s="149"/>
    </row>
    <row r="53" spans="1:11" s="391" customFormat="1" ht="27" customHeight="1" x14ac:dyDescent="0.3">
      <c r="A53" s="413">
        <v>45</v>
      </c>
      <c r="B53" s="416" t="str">
        <f>'Техническая один зачет'!C65</f>
        <v>Юноши</v>
      </c>
      <c r="C53" s="399"/>
      <c r="D53" s="374" t="str">
        <f>'Техническая один зачет'!D65</f>
        <v xml:space="preserve"> </v>
      </c>
      <c r="E53" s="925">
        <f>'Техническая один зачет'!E65</f>
        <v>0</v>
      </c>
      <c r="F53" s="415" t="str">
        <f>IF('Техническая один зачет'!G65="Ж","спортсменка",IF('Техническая один зачет'!G65="М","спортсмен","не понятно кто"))</f>
        <v>спортсмен</v>
      </c>
      <c r="G53" s="415"/>
      <c r="H53" s="415" t="str">
        <f>'Техническая один зачет'!B65</f>
        <v>II юн</v>
      </c>
      <c r="I53" s="1333" t="str">
        <f>'Техническая один зачет'!H65</f>
        <v>Фамилия_1 Имя Отчество</v>
      </c>
      <c r="J53" s="1334"/>
      <c r="K53" s="149"/>
    </row>
    <row r="54" spans="1:11" s="391" customFormat="1" ht="27" customHeight="1" x14ac:dyDescent="0.3">
      <c r="A54" s="413">
        <v>46</v>
      </c>
      <c r="B54" s="416" t="str">
        <f>'Техническая один зачет'!C66</f>
        <v>Юноши</v>
      </c>
      <c r="C54" s="399"/>
      <c r="D54" s="374" t="str">
        <f>'Техническая один зачет'!D66</f>
        <v xml:space="preserve"> </v>
      </c>
      <c r="E54" s="925">
        <f>'Техническая один зачет'!E66</f>
        <v>0</v>
      </c>
      <c r="F54" s="415" t="str">
        <f>IF('Техническая один зачет'!G66="Ж","спортсменка",IF('Техническая один зачет'!G66="М","спортсмен","не понятно кто"))</f>
        <v>спортсмен</v>
      </c>
      <c r="G54" s="415"/>
      <c r="H54" s="415" t="str">
        <f>'Техническая один зачет'!B66</f>
        <v>III юн</v>
      </c>
      <c r="I54" s="1333" t="str">
        <f>'Техническая один зачет'!H66</f>
        <v>Фамилия_1 Имя Отчество</v>
      </c>
      <c r="J54" s="1334"/>
      <c r="K54" s="149"/>
    </row>
    <row r="55" spans="1:11" s="391" customFormat="1" ht="27" customHeight="1" x14ac:dyDescent="0.3">
      <c r="A55" s="413">
        <v>47</v>
      </c>
      <c r="B55" s="416" t="str">
        <f>'Техническая один зачет'!C67</f>
        <v>Юноши</v>
      </c>
      <c r="C55" s="399"/>
      <c r="D55" s="374" t="str">
        <f>'Техническая один зачет'!D67</f>
        <v xml:space="preserve"> </v>
      </c>
      <c r="E55" s="925">
        <f>'Техническая один зачет'!E67</f>
        <v>0</v>
      </c>
      <c r="F55" s="415" t="str">
        <f>IF('Техническая один зачет'!G67="Ж","спортсменка",IF('Техническая один зачет'!G67="М","спортсмен","не понятно кто"))</f>
        <v>спортсмен</v>
      </c>
      <c r="G55" s="415"/>
      <c r="H55" s="415" t="str">
        <f>'Техническая один зачет'!B67</f>
        <v>I юн</v>
      </c>
      <c r="I55" s="1333" t="str">
        <f>'Техническая один зачет'!H67</f>
        <v>Фамилия_1 Имя Отчество</v>
      </c>
      <c r="J55" s="1334"/>
      <c r="K55" s="149"/>
    </row>
    <row r="56" spans="1:11" s="391" customFormat="1" ht="27" customHeight="1" x14ac:dyDescent="0.3">
      <c r="A56" s="413">
        <v>48</v>
      </c>
      <c r="B56" s="416" t="str">
        <f>'Техническая один зачет'!C68</f>
        <v>Юноши</v>
      </c>
      <c r="C56" s="399"/>
      <c r="D56" s="374" t="str">
        <f>'Техническая один зачет'!D68</f>
        <v xml:space="preserve"> </v>
      </c>
      <c r="E56" s="925">
        <f>'Техническая один зачет'!E68</f>
        <v>0</v>
      </c>
      <c r="F56" s="415" t="str">
        <f>IF('Техническая один зачет'!G68="Ж","спортсменка",IF('Техническая один зачет'!G68="М","спортсмен","не понятно кто"))</f>
        <v>спортсмен</v>
      </c>
      <c r="G56" s="415"/>
      <c r="H56" s="415" t="str">
        <f>'Техническая один зачет'!B68</f>
        <v>III</v>
      </c>
      <c r="I56" s="1333" t="str">
        <f>'Техническая один зачет'!H68</f>
        <v>Фамилия_1 Имя Отчество</v>
      </c>
      <c r="J56" s="1334"/>
      <c r="K56" s="149"/>
    </row>
    <row r="57" spans="1:11" s="391" customFormat="1" ht="27" customHeight="1" x14ac:dyDescent="0.3">
      <c r="A57" s="413">
        <v>49</v>
      </c>
      <c r="B57" s="416" t="str">
        <f>'Техническая один зачет'!C69</f>
        <v>Юноши</v>
      </c>
      <c r="C57" s="399"/>
      <c r="D57" s="374" t="str">
        <f>'Техническая один зачет'!D69</f>
        <v xml:space="preserve"> </v>
      </c>
      <c r="E57" s="925">
        <f>'Техническая один зачет'!E69</f>
        <v>0</v>
      </c>
      <c r="F57" s="415" t="str">
        <f>IF('Техническая один зачет'!G69="Ж","спортсменка",IF('Техническая один зачет'!G69="М","спортсмен","не понятно кто"))</f>
        <v>спортсмен</v>
      </c>
      <c r="G57" s="415"/>
      <c r="H57" s="415" t="str">
        <f>'Техническая один зачет'!B69</f>
        <v>I юн</v>
      </c>
      <c r="I57" s="1333" t="str">
        <f>'Техническая один зачет'!H69</f>
        <v>Фамилия_1 Имя Отчество</v>
      </c>
      <c r="J57" s="1334"/>
      <c r="K57" s="149"/>
    </row>
    <row r="58" spans="1:11" s="391" customFormat="1" ht="27" customHeight="1" x14ac:dyDescent="0.3">
      <c r="A58" s="413">
        <v>50</v>
      </c>
      <c r="B58" s="416" t="str">
        <f>'Техническая один зачет'!C70</f>
        <v>Юноши</v>
      </c>
      <c r="C58" s="399"/>
      <c r="D58" s="374" t="str">
        <f>'Техническая один зачет'!D70</f>
        <v xml:space="preserve"> </v>
      </c>
      <c r="E58" s="925">
        <f>'Техническая один зачет'!E70</f>
        <v>0</v>
      </c>
      <c r="F58" s="415" t="str">
        <f>IF('Техническая один зачет'!G70="Ж","спортсменка",IF('Техническая один зачет'!G70="М","спортсмен","не понятно кто"))</f>
        <v>спортсмен</v>
      </c>
      <c r="G58" s="415"/>
      <c r="H58" s="415" t="str">
        <f>'Техническая один зачет'!B70</f>
        <v>II юн</v>
      </c>
      <c r="I58" s="1333" t="str">
        <f>'Техническая один зачет'!H70</f>
        <v>Фамилия_1 Имя Отчество</v>
      </c>
      <c r="J58" s="1334"/>
      <c r="K58" s="149"/>
    </row>
    <row r="59" spans="1:11" ht="15" customHeight="1" x14ac:dyDescent="0.3">
      <c r="A59" s="390"/>
      <c r="B59" s="394"/>
      <c r="C59" s="394"/>
      <c r="D59" s="158"/>
      <c r="E59" s="390"/>
      <c r="F59" s="390"/>
      <c r="G59" s="390"/>
      <c r="H59" s="395"/>
      <c r="I59" s="395"/>
      <c r="J59" s="390"/>
      <c r="K59" s="158"/>
    </row>
    <row r="60" spans="1:11" s="391" customFormat="1" ht="24.75" customHeight="1" x14ac:dyDescent="0.35">
      <c r="A60" s="396"/>
      <c r="C60" s="393" t="s">
        <v>360</v>
      </c>
      <c r="D60" s="397" t="str">
        <f>'Техническая один зачет'!E76</f>
        <v>Фамилия_1 Имя Отчество</v>
      </c>
      <c r="E60" s="398"/>
      <c r="F60" s="398"/>
      <c r="G60" s="393" t="s">
        <v>364</v>
      </c>
      <c r="H60" s="1347"/>
      <c r="I60" s="1347"/>
      <c r="J60" s="1347"/>
      <c r="K60" s="1347"/>
    </row>
    <row r="61" spans="1:11" s="391" customFormat="1" ht="24.75" customHeight="1" x14ac:dyDescent="0.35">
      <c r="A61" s="390"/>
      <c r="B61" s="403"/>
      <c r="C61" s="403"/>
      <c r="D61" s="399" t="str">
        <f>'Техническая один зачет'!E77</f>
        <v>Фамилия_2 Имя Отчество</v>
      </c>
      <c r="E61" s="400"/>
      <c r="F61" s="400"/>
      <c r="G61" s="401"/>
      <c r="H61" s="1335"/>
      <c r="I61" s="1335"/>
      <c r="J61" s="1335"/>
      <c r="K61" s="1335"/>
    </row>
    <row r="62" spans="1:11" s="391" customFormat="1" ht="24.75" customHeight="1" x14ac:dyDescent="0.35">
      <c r="A62" s="390"/>
      <c r="B62" s="403"/>
      <c r="C62" s="403"/>
      <c r="D62" s="399" t="str">
        <f>'Техническая один зачет'!E78</f>
        <v>Фамилия_3 Имя Отчество</v>
      </c>
      <c r="E62" s="400"/>
      <c r="F62" s="400"/>
      <c r="G62" s="401"/>
      <c r="H62" s="1335"/>
      <c r="I62" s="1335"/>
      <c r="J62" s="1335"/>
      <c r="K62" s="1335"/>
    </row>
    <row r="63" spans="1:11" s="391" customFormat="1" ht="21" customHeight="1" x14ac:dyDescent="0.35">
      <c r="A63" s="401"/>
      <c r="B63" s="403"/>
      <c r="C63" s="403"/>
      <c r="D63" s="403"/>
      <c r="E63" s="401"/>
      <c r="F63" s="401"/>
      <c r="G63" s="401"/>
      <c r="H63" s="401"/>
      <c r="I63" s="401"/>
      <c r="J63" s="401"/>
      <c r="K63" s="402"/>
    </row>
    <row r="64" spans="1:11" s="391" customFormat="1" ht="17.25" customHeight="1" x14ac:dyDescent="0.35">
      <c r="D64" s="410" t="s">
        <v>367</v>
      </c>
      <c r="E64" s="398"/>
      <c r="F64" s="398"/>
      <c r="G64" s="398"/>
      <c r="H64" s="1349" t="str">
        <f>'Техническая один зачет'!E76</f>
        <v>Фамилия_1 Имя Отчество</v>
      </c>
      <c r="I64" s="1349"/>
      <c r="J64" s="1349"/>
      <c r="K64" s="1349"/>
    </row>
    <row r="65" spans="1:11" s="427" customFormat="1" ht="12.75" customHeight="1" x14ac:dyDescent="0.3">
      <c r="A65" s="426"/>
      <c r="B65" s="426"/>
      <c r="C65" s="426"/>
      <c r="F65" s="423" t="s">
        <v>141</v>
      </c>
      <c r="G65" s="425"/>
      <c r="H65" s="423"/>
      <c r="I65" s="423"/>
      <c r="J65" s="423" t="s">
        <v>142</v>
      </c>
      <c r="K65" s="428"/>
    </row>
    <row r="66" spans="1:11" s="408" customFormat="1" ht="21" customHeight="1" x14ac:dyDescent="0.3">
      <c r="A66" s="407"/>
      <c r="B66" s="407"/>
      <c r="C66" s="407"/>
      <c r="F66" s="121"/>
      <c r="G66" s="411"/>
      <c r="H66" s="121"/>
      <c r="I66" s="121"/>
      <c r="J66" s="121"/>
      <c r="K66" s="409"/>
    </row>
    <row r="67" spans="1:11" s="391" customFormat="1" ht="18" x14ac:dyDescent="0.35">
      <c r="A67" s="85" t="s">
        <v>1006</v>
      </c>
      <c r="B67" s="85"/>
      <c r="C67" s="85"/>
      <c r="D67" s="661"/>
      <c r="E67" s="660"/>
      <c r="F67" s="85" t="s">
        <v>1080</v>
      </c>
      <c r="G67" s="410" t="s">
        <v>1051</v>
      </c>
      <c r="H67" s="422"/>
      <c r="I67" s="422"/>
      <c r="J67" s="1348"/>
      <c r="K67" s="1348"/>
    </row>
    <row r="68" spans="1:11" s="425" customFormat="1" ht="12" x14ac:dyDescent="0.3">
      <c r="A68" s="424"/>
      <c r="B68" s="424"/>
      <c r="C68" s="424"/>
      <c r="E68" s="424"/>
      <c r="F68" s="423"/>
      <c r="I68" s="423" t="s">
        <v>141</v>
      </c>
      <c r="J68" s="423"/>
      <c r="K68" s="423" t="s">
        <v>142</v>
      </c>
    </row>
    <row r="70" spans="1:11" s="391" customFormat="1" ht="33.75" customHeight="1" x14ac:dyDescent="0.35">
      <c r="A70" s="1345" t="s">
        <v>390</v>
      </c>
      <c r="B70" s="1346"/>
      <c r="C70" s="1346"/>
      <c r="D70" s="1346"/>
      <c r="E70" s="404"/>
      <c r="F70" s="404"/>
      <c r="G70" s="404"/>
      <c r="H70" s="404"/>
      <c r="I70" s="1348"/>
      <c r="J70" s="1348"/>
      <c r="K70" s="1348"/>
    </row>
    <row r="71" spans="1:11" s="427" customFormat="1" ht="12.75" customHeight="1" x14ac:dyDescent="0.3">
      <c r="A71" s="426"/>
      <c r="B71" s="426"/>
      <c r="C71" s="426"/>
      <c r="F71" s="423" t="s">
        <v>141</v>
      </c>
      <c r="G71" s="425"/>
      <c r="H71" s="423"/>
      <c r="I71" s="423"/>
      <c r="J71" s="423" t="s">
        <v>142</v>
      </c>
      <c r="K71" s="428"/>
    </row>
    <row r="72" spans="1:11" s="391" customFormat="1" ht="12" customHeight="1" x14ac:dyDescent="0.3">
      <c r="A72" s="162"/>
      <c r="B72" s="390"/>
      <c r="C72" s="390"/>
      <c r="D72" s="390"/>
      <c r="E72" s="390"/>
      <c r="F72" s="390"/>
      <c r="G72" s="390"/>
      <c r="H72" s="390"/>
      <c r="I72" s="390"/>
      <c r="J72" s="390"/>
      <c r="K72" s="390"/>
    </row>
    <row r="73" spans="1:11" s="391" customFormat="1" ht="33.75" customHeight="1" x14ac:dyDescent="0.35">
      <c r="A73" s="1345" t="s">
        <v>370</v>
      </c>
      <c r="B73" s="1346"/>
      <c r="C73" s="1346"/>
      <c r="D73" s="1346"/>
      <c r="E73" s="404"/>
      <c r="F73" s="404"/>
      <c r="G73" s="404"/>
      <c r="H73" s="404"/>
      <c r="I73" s="1348"/>
      <c r="J73" s="1348"/>
      <c r="K73" s="1348"/>
    </row>
    <row r="74" spans="1:11" s="427" customFormat="1" ht="12.75" customHeight="1" x14ac:dyDescent="0.3">
      <c r="A74" s="426"/>
      <c r="B74" s="426"/>
      <c r="C74" s="426"/>
      <c r="F74" s="423" t="s">
        <v>141</v>
      </c>
      <c r="G74" s="425"/>
      <c r="H74" s="423"/>
      <c r="I74" s="423"/>
      <c r="J74" s="423" t="s">
        <v>142</v>
      </c>
      <c r="K74" s="428"/>
    </row>
    <row r="75" spans="1:11" s="391" customFormat="1" ht="12" customHeight="1" x14ac:dyDescent="0.3">
      <c r="A75" s="162"/>
      <c r="B75" s="162"/>
      <c r="C75" s="162"/>
      <c r="D75" s="390"/>
      <c r="E75" s="390"/>
      <c r="F75" s="390"/>
      <c r="G75" s="390"/>
      <c r="H75" s="390"/>
      <c r="I75" s="390"/>
      <c r="J75" s="390"/>
      <c r="K75" s="390"/>
    </row>
    <row r="76" spans="1:11" s="391" customFormat="1" ht="18" x14ac:dyDescent="0.35">
      <c r="A76" s="403"/>
      <c r="B76" s="403"/>
      <c r="C76" s="403"/>
      <c r="D76" s="403"/>
      <c r="E76" s="403"/>
      <c r="F76" s="403"/>
      <c r="G76" s="403"/>
      <c r="H76" s="403"/>
      <c r="I76" s="403"/>
      <c r="J76" s="403"/>
      <c r="K76" s="403"/>
    </row>
  </sheetData>
  <mergeCells count="66">
    <mergeCell ref="I32:J32"/>
    <mergeCell ref="I27:J27"/>
    <mergeCell ref="I28:J28"/>
    <mergeCell ref="I29:J29"/>
    <mergeCell ref="I30:J30"/>
    <mergeCell ref="I26:J26"/>
    <mergeCell ref="I22:J22"/>
    <mergeCell ref="I23:J23"/>
    <mergeCell ref="I24:J24"/>
    <mergeCell ref="I31:J31"/>
    <mergeCell ref="A73:D73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70:K70"/>
    <mergeCell ref="I73:K73"/>
    <mergeCell ref="J67:K67"/>
    <mergeCell ref="H64:K64"/>
    <mergeCell ref="I25:J25"/>
    <mergeCell ref="A70:D70"/>
    <mergeCell ref="H62:K62"/>
    <mergeCell ref="I35:J35"/>
    <mergeCell ref="I36:J36"/>
    <mergeCell ref="I37:J37"/>
    <mergeCell ref="I38:J38"/>
    <mergeCell ref="I39:J39"/>
    <mergeCell ref="I40:J40"/>
    <mergeCell ref="I41:J41"/>
    <mergeCell ref="I42:J42"/>
    <mergeCell ref="I43:J43"/>
    <mergeCell ref="I44:J44"/>
    <mergeCell ref="I45:J45"/>
    <mergeCell ref="I52:J52"/>
    <mergeCell ref="I53:J53"/>
    <mergeCell ref="H60:K60"/>
    <mergeCell ref="H1:K2"/>
    <mergeCell ref="I8:J8"/>
    <mergeCell ref="I9:J9"/>
    <mergeCell ref="I10:J10"/>
    <mergeCell ref="I11:J11"/>
    <mergeCell ref="A3:K3"/>
    <mergeCell ref="D4:K4"/>
    <mergeCell ref="D6:I6"/>
    <mergeCell ref="B8:D8"/>
    <mergeCell ref="D5:K5"/>
    <mergeCell ref="I33:J33"/>
    <mergeCell ref="I34:J34"/>
    <mergeCell ref="H61:K61"/>
    <mergeCell ref="I55:J55"/>
    <mergeCell ref="I46:J46"/>
    <mergeCell ref="I56:J56"/>
    <mergeCell ref="I57:J57"/>
    <mergeCell ref="I58:J58"/>
    <mergeCell ref="I49:J49"/>
    <mergeCell ref="I50:J50"/>
    <mergeCell ref="I51:J51"/>
    <mergeCell ref="I54:J54"/>
    <mergeCell ref="I47:J47"/>
    <mergeCell ref="I48:J48"/>
  </mergeCells>
  <pageMargins left="0.31496062992125984" right="0.31496062992125984" top="0.55118110236220474" bottom="0.31496062992125984" header="0" footer="0.11811023622047245"/>
  <pageSetup paperSize="9" orientation="landscape" verticalDpi="300" r:id="rId1"/>
  <headerFooter differentFirst="1">
    <oddFooter>&amp;R&amp;"Times New Roman,курсив"&amp;8Стр. &amp;P из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theme="9" tint="0.39997558519241921"/>
  </sheetPr>
  <dimension ref="A1:AW104"/>
  <sheetViews>
    <sheetView workbookViewId="0">
      <selection activeCell="W2" sqref="W2:AG3"/>
    </sheetView>
  </sheetViews>
  <sheetFormatPr defaultColWidth="9.109375" defaultRowHeight="14.4" x14ac:dyDescent="0.3"/>
  <cols>
    <col min="1" max="1" width="2.6640625" style="24" customWidth="1"/>
    <col min="2" max="2" width="6.5546875" style="24" customWidth="1"/>
    <col min="3" max="3" width="19.88671875" style="24" customWidth="1"/>
    <col min="4" max="4" width="11.33203125" style="24" customWidth="1"/>
    <col min="5" max="5" width="6.33203125" style="24" customWidth="1"/>
    <col min="6" max="6" width="8.5546875" style="24" customWidth="1"/>
    <col min="7" max="7" width="4.44140625" style="24" customWidth="1"/>
    <col min="8" max="8" width="6.109375" style="24" customWidth="1"/>
    <col min="9" max="9" width="11.44140625" style="24" bestFit="1" customWidth="1"/>
    <col min="10" max="10" width="2.6640625" style="24" customWidth="1"/>
    <col min="11" max="25" width="6.33203125" style="24" customWidth="1"/>
    <col min="26" max="26" width="2.44140625" style="24" customWidth="1"/>
    <col min="27" max="27" width="6.33203125" style="24" customWidth="1"/>
    <col min="28" max="28" width="2.44140625" style="24" customWidth="1"/>
    <col min="29" max="29" width="6.33203125" style="24" customWidth="1"/>
    <col min="30" max="30" width="2.44140625" style="24" customWidth="1"/>
    <col min="31" max="31" width="6.33203125" style="24" customWidth="1"/>
    <col min="32" max="32" width="2.44140625" style="24" customWidth="1"/>
    <col min="33" max="34" width="2" style="24" bestFit="1" customWidth="1"/>
    <col min="35" max="35" width="6.109375" style="24" customWidth="1"/>
    <col min="36" max="36" width="2" style="24" customWidth="1"/>
    <col min="37" max="52" width="1.109375" style="24" customWidth="1"/>
    <col min="53" max="16384" width="9.109375" style="24"/>
  </cols>
  <sheetData>
    <row r="1" spans="1:48" ht="40.5" customHeight="1" thickBot="1" x14ac:dyDescent="0.35">
      <c r="A1" s="1350" t="s">
        <v>271</v>
      </c>
      <c r="B1" s="1351"/>
      <c r="C1" s="1351"/>
      <c r="D1" s="1351"/>
      <c r="E1" s="1351"/>
      <c r="F1" s="1351"/>
      <c r="G1" s="1351"/>
      <c r="H1" s="1351"/>
      <c r="I1" s="1351"/>
      <c r="J1" s="1351"/>
      <c r="K1" s="1351"/>
      <c r="L1" s="1351"/>
      <c r="M1" s="1351"/>
      <c r="N1" s="1352"/>
      <c r="O1" s="514" t="s">
        <v>563</v>
      </c>
      <c r="P1" s="1350" t="s">
        <v>271</v>
      </c>
      <c r="Q1" s="1351"/>
      <c r="R1" s="1351"/>
      <c r="S1" s="1351"/>
      <c r="T1" s="1351"/>
      <c r="U1" s="1351"/>
      <c r="V1" s="1351"/>
      <c r="W1" s="1351"/>
      <c r="X1" s="1351"/>
      <c r="Y1" s="1351"/>
      <c r="Z1" s="1351"/>
      <c r="AA1" s="1351"/>
      <c r="AB1" s="1351"/>
      <c r="AC1" s="1351"/>
      <c r="AD1" s="1351"/>
      <c r="AE1" s="1351"/>
      <c r="AF1" s="1351"/>
      <c r="AG1" s="1352"/>
      <c r="AH1" s="62"/>
      <c r="AI1" s="62"/>
      <c r="AJ1" s="62"/>
      <c r="AK1" s="62"/>
      <c r="AL1" s="62"/>
      <c r="AM1" s="61"/>
      <c r="AN1" s="174"/>
      <c r="AO1" s="61"/>
      <c r="AP1" s="174"/>
      <c r="AQ1" s="61"/>
      <c r="AR1" s="174"/>
      <c r="AS1" s="61"/>
      <c r="AT1" s="3"/>
      <c r="AU1" s="3"/>
      <c r="AV1" s="3"/>
    </row>
    <row r="2" spans="1:48" ht="15.75" customHeight="1" x14ac:dyDescent="0.3">
      <c r="A2" s="822" t="s">
        <v>262</v>
      </c>
      <c r="B2" s="823"/>
      <c r="C2" s="823"/>
      <c r="D2" s="823"/>
      <c r="E2" s="823"/>
      <c r="F2" s="823"/>
      <c r="G2" s="323"/>
      <c r="H2" s="323"/>
      <c r="I2" s="324" t="s">
        <v>266</v>
      </c>
      <c r="J2" s="325"/>
      <c r="K2" s="420" t="s">
        <v>263</v>
      </c>
      <c r="L2" s="510">
        <v>14</v>
      </c>
      <c r="M2" s="521" t="s">
        <v>264</v>
      </c>
      <c r="N2" s="326"/>
      <c r="O2" s="515">
        <v>3</v>
      </c>
      <c r="P2" s="1361" t="s">
        <v>272</v>
      </c>
      <c r="Q2" s="1361"/>
      <c r="R2" s="1361"/>
      <c r="S2" s="1362"/>
      <c r="T2" s="1289" t="s">
        <v>374</v>
      </c>
      <c r="U2" s="1359"/>
      <c r="V2" s="1360"/>
      <c r="W2" s="1283" t="s">
        <v>372</v>
      </c>
      <c r="X2" s="1357"/>
      <c r="Y2" s="1357"/>
      <c r="Z2" s="1357"/>
      <c r="AA2" s="1357"/>
      <c r="AB2" s="1357"/>
      <c r="AC2" s="1357"/>
      <c r="AD2" s="1357"/>
      <c r="AE2" s="1357"/>
      <c r="AF2" s="1357"/>
      <c r="AG2" s="1358"/>
      <c r="AH2" s="90"/>
      <c r="AJ2" s="90"/>
      <c r="AK2" s="90"/>
      <c r="AL2" s="293"/>
      <c r="AM2" s="294"/>
      <c r="AN2" s="122"/>
      <c r="AO2" s="294"/>
      <c r="AP2" s="122"/>
      <c r="AQ2" s="294"/>
      <c r="AR2" s="90"/>
      <c r="AS2" s="3"/>
      <c r="AT2" s="3"/>
      <c r="AU2" s="3"/>
    </row>
    <row r="3" spans="1:48" ht="15.75" customHeight="1" thickBot="1" x14ac:dyDescent="0.35">
      <c r="A3" s="327"/>
      <c r="B3" s="215"/>
      <c r="C3" s="278"/>
      <c r="D3" s="215"/>
      <c r="E3" s="213"/>
      <c r="F3" s="821" t="s">
        <v>278</v>
      </c>
      <c r="G3" s="213"/>
      <c r="H3" s="229"/>
      <c r="I3" s="282" t="s">
        <v>267</v>
      </c>
      <c r="J3" s="276"/>
      <c r="K3" s="277" t="s">
        <v>263</v>
      </c>
      <c r="L3" s="511"/>
      <c r="M3" s="522" t="s">
        <v>264</v>
      </c>
      <c r="N3" s="212"/>
      <c r="O3" s="516">
        <v>2</v>
      </c>
      <c r="P3" s="508" t="s">
        <v>44</v>
      </c>
      <c r="Q3" s="296" t="s">
        <v>50</v>
      </c>
      <c r="R3" s="296" t="s">
        <v>31</v>
      </c>
      <c r="S3" s="299" t="s">
        <v>28</v>
      </c>
      <c r="T3" s="1292"/>
      <c r="U3" s="1293"/>
      <c r="V3" s="1294"/>
      <c r="W3" s="1286"/>
      <c r="X3" s="1287"/>
      <c r="Y3" s="1287"/>
      <c r="Z3" s="1287"/>
      <c r="AA3" s="1287"/>
      <c r="AB3" s="1287"/>
      <c r="AC3" s="1287"/>
      <c r="AD3" s="1287"/>
      <c r="AE3" s="1287"/>
      <c r="AF3" s="1287"/>
      <c r="AG3" s="1288"/>
      <c r="AH3" s="90"/>
      <c r="AJ3" s="90"/>
      <c r="AK3" s="90"/>
      <c r="AL3" s="293"/>
      <c r="AM3" s="294"/>
      <c r="AN3" s="122"/>
      <c r="AO3" s="294"/>
      <c r="AP3" s="123"/>
      <c r="AQ3" s="90"/>
      <c r="AR3" s="206"/>
      <c r="AS3" s="3"/>
      <c r="AT3" s="3"/>
      <c r="AU3" s="3"/>
    </row>
    <row r="4" spans="1:48" ht="15.75" customHeight="1" x14ac:dyDescent="0.3">
      <c r="A4" s="327"/>
      <c r="B4" s="210"/>
      <c r="C4" s="278"/>
      <c r="D4" s="215"/>
      <c r="E4" s="213"/>
      <c r="F4" s="215"/>
      <c r="G4" s="229"/>
      <c r="H4" s="229"/>
      <c r="I4" s="282" t="s">
        <v>268</v>
      </c>
      <c r="J4" s="276"/>
      <c r="K4" s="277" t="s">
        <v>263</v>
      </c>
      <c r="L4" s="511"/>
      <c r="M4" s="522" t="s">
        <v>264</v>
      </c>
      <c r="N4" s="212"/>
      <c r="O4" s="516">
        <v>2</v>
      </c>
      <c r="P4" s="508" t="s">
        <v>46</v>
      </c>
      <c r="Q4" s="296" t="s">
        <v>7</v>
      </c>
      <c r="R4" s="296" t="s">
        <v>56</v>
      </c>
      <c r="S4" s="299" t="s">
        <v>32</v>
      </c>
      <c r="T4" s="1289" t="s">
        <v>373</v>
      </c>
      <c r="U4" s="1359"/>
      <c r="V4" s="1291"/>
      <c r="W4" s="1283" t="s">
        <v>1086</v>
      </c>
      <c r="X4" s="1357"/>
      <c r="Y4" s="1357"/>
      <c r="Z4" s="1357"/>
      <c r="AA4" s="1357"/>
      <c r="AB4" s="1357"/>
      <c r="AC4" s="1357"/>
      <c r="AD4" s="1357"/>
      <c r="AE4" s="1357"/>
      <c r="AF4" s="1357"/>
      <c r="AG4" s="1285"/>
      <c r="AH4" s="90"/>
      <c r="AJ4" s="90"/>
      <c r="AK4" s="90"/>
      <c r="AL4" s="293"/>
      <c r="AM4" s="294"/>
      <c r="AN4" s="122"/>
      <c r="AO4" s="294"/>
      <c r="AP4" s="122"/>
      <c r="AQ4" s="294"/>
      <c r="AR4" s="90"/>
      <c r="AS4" s="3"/>
      <c r="AT4" s="3"/>
      <c r="AU4" s="3"/>
    </row>
    <row r="5" spans="1:48" ht="16.5" customHeight="1" thickBot="1" x14ac:dyDescent="0.35">
      <c r="A5" s="328"/>
      <c r="B5" s="280"/>
      <c r="C5" s="279" t="s">
        <v>261</v>
      </c>
      <c r="D5" s="281" t="s">
        <v>263</v>
      </c>
      <c r="E5" s="751">
        <f>IF(ISBLANK(L5),IF(ISBLANK(N5),IF(ISBLANK(L4),IF(ISBLANK(N4),IF(ISBLANK(L3),IF(ISBLANK(N3),IF(ISBLANK(L2),IF(ISBLANK(N2),0,0),L2),0),L3),0),L4),0),L5)</f>
        <v>14</v>
      </c>
      <c r="F5" s="281" t="s">
        <v>264</v>
      </c>
      <c r="G5" s="752">
        <f>IF(ISBLANK(N2),999,N2)</f>
        <v>999</v>
      </c>
      <c r="H5" s="750" t="s">
        <v>1085</v>
      </c>
      <c r="I5" s="329" t="s">
        <v>269</v>
      </c>
      <c r="J5" s="330"/>
      <c r="K5" s="331" t="s">
        <v>263</v>
      </c>
      <c r="L5" s="512"/>
      <c r="M5" s="523" t="s">
        <v>264</v>
      </c>
      <c r="N5" s="332"/>
      <c r="O5" s="517">
        <v>2</v>
      </c>
      <c r="P5" s="513" t="s">
        <v>48</v>
      </c>
      <c r="Q5" s="297" t="s">
        <v>30</v>
      </c>
      <c r="R5" s="297" t="s">
        <v>27</v>
      </c>
      <c r="S5" s="300"/>
      <c r="T5" s="1292"/>
      <c r="U5" s="1293"/>
      <c r="V5" s="1294"/>
      <c r="W5" s="1286"/>
      <c r="X5" s="1287"/>
      <c r="Y5" s="1287"/>
      <c r="Z5" s="1287"/>
      <c r="AA5" s="1287"/>
      <c r="AB5" s="1287"/>
      <c r="AC5" s="1287"/>
      <c r="AD5" s="1287"/>
      <c r="AE5" s="1287"/>
      <c r="AF5" s="1287"/>
      <c r="AG5" s="1288"/>
      <c r="AH5" s="62"/>
      <c r="AJ5" s="62"/>
      <c r="AK5" s="62"/>
      <c r="AL5" s="61"/>
      <c r="AM5" s="294"/>
      <c r="AN5" s="61"/>
      <c r="AO5" s="294"/>
      <c r="AP5" s="61"/>
      <c r="AQ5" s="294"/>
      <c r="AR5" s="61"/>
      <c r="AS5" s="3"/>
      <c r="AT5" s="3"/>
      <c r="AU5" s="3"/>
    </row>
    <row r="6" spans="1:48" ht="18" x14ac:dyDescent="0.3">
      <c r="A6" s="16"/>
      <c r="B6" s="198" t="s">
        <v>273</v>
      </c>
      <c r="C6" s="2"/>
      <c r="D6" s="16"/>
      <c r="E6" s="3"/>
      <c r="F6" s="3"/>
      <c r="G6" s="2"/>
      <c r="H6" s="2"/>
      <c r="I6" s="2"/>
      <c r="J6" s="2"/>
      <c r="K6" s="2"/>
      <c r="L6" s="62"/>
      <c r="M6" s="62"/>
      <c r="N6" s="62"/>
      <c r="O6" s="62"/>
      <c r="P6" s="60"/>
      <c r="Q6" s="60"/>
      <c r="R6" s="60"/>
      <c r="S6" s="60"/>
      <c r="T6" s="61"/>
      <c r="U6" s="61"/>
      <c r="V6" s="61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1"/>
      <c r="AN6" s="174"/>
      <c r="AO6" s="61"/>
      <c r="AP6" s="174"/>
      <c r="AQ6" s="61"/>
      <c r="AR6" s="174"/>
      <c r="AS6" s="61"/>
      <c r="AT6" s="3"/>
      <c r="AU6" s="3"/>
      <c r="AV6" s="3"/>
    </row>
    <row r="7" spans="1:48" s="308" customFormat="1" x14ac:dyDescent="0.3">
      <c r="A7" s="309"/>
      <c r="B7" s="310" t="s">
        <v>276</v>
      </c>
      <c r="C7" s="310"/>
      <c r="D7" s="309"/>
      <c r="E7" s="311"/>
      <c r="F7" s="311"/>
      <c r="G7" s="310"/>
      <c r="H7" s="310"/>
      <c r="I7" s="310"/>
      <c r="J7" s="310"/>
      <c r="K7" s="310"/>
      <c r="L7" s="312"/>
      <c r="M7" s="312"/>
      <c r="N7" s="312"/>
      <c r="O7" s="312"/>
      <c r="P7" s="313"/>
      <c r="Q7" s="313"/>
      <c r="R7" s="313"/>
      <c r="S7" s="313"/>
      <c r="T7" s="314"/>
      <c r="U7" s="314"/>
      <c r="V7" s="314"/>
      <c r="W7" s="312"/>
      <c r="X7" s="312"/>
      <c r="Y7" s="312"/>
      <c r="Z7" s="312"/>
      <c r="AA7" s="312"/>
      <c r="AB7" s="312"/>
      <c r="AC7" s="312"/>
      <c r="AD7" s="312"/>
      <c r="AE7" s="312"/>
      <c r="AF7" s="312"/>
      <c r="AG7" s="312"/>
      <c r="AH7" s="312"/>
      <c r="AI7" s="312"/>
      <c r="AJ7" s="305"/>
      <c r="AK7" s="305"/>
      <c r="AL7" s="305"/>
      <c r="AM7" s="304"/>
      <c r="AN7" s="306"/>
      <c r="AO7" s="304"/>
      <c r="AP7" s="306"/>
      <c r="AQ7" s="304"/>
      <c r="AR7" s="306"/>
      <c r="AS7" s="304"/>
      <c r="AT7" s="307"/>
      <c r="AU7" s="307"/>
      <c r="AV7" s="307"/>
    </row>
    <row r="8" spans="1:48" s="308" customFormat="1" x14ac:dyDescent="0.3">
      <c r="A8" s="309"/>
      <c r="B8" s="310" t="s">
        <v>378</v>
      </c>
      <c r="C8" s="310"/>
      <c r="D8" s="309"/>
      <c r="E8" s="311"/>
      <c r="F8" s="311"/>
      <c r="G8" s="310"/>
      <c r="H8" s="310"/>
      <c r="I8" s="310"/>
      <c r="J8" s="310"/>
      <c r="K8" s="310"/>
      <c r="L8" s="312"/>
      <c r="M8" s="312"/>
      <c r="N8" s="312"/>
      <c r="O8" s="312"/>
      <c r="P8" s="313"/>
      <c r="Q8" s="313"/>
      <c r="R8" s="313"/>
      <c r="S8" s="313"/>
      <c r="T8" s="314"/>
      <c r="U8" s="314"/>
      <c r="V8" s="314"/>
      <c r="W8" s="312"/>
      <c r="X8" s="312"/>
      <c r="Y8" s="312"/>
      <c r="Z8" s="312"/>
      <c r="AA8" s="312"/>
      <c r="AB8" s="312"/>
      <c r="AC8" s="312"/>
      <c r="AD8" s="312"/>
      <c r="AE8" s="312"/>
      <c r="AF8" s="312"/>
      <c r="AG8" s="312"/>
      <c r="AH8" s="312"/>
      <c r="AI8" s="312"/>
      <c r="AJ8" s="305"/>
      <c r="AK8" s="305"/>
      <c r="AL8" s="305"/>
      <c r="AM8" s="304"/>
      <c r="AN8" s="306"/>
      <c r="AO8" s="304"/>
      <c r="AP8" s="306"/>
      <c r="AQ8" s="304"/>
      <c r="AR8" s="306"/>
      <c r="AS8" s="304"/>
      <c r="AT8" s="307"/>
      <c r="AU8" s="307"/>
      <c r="AV8" s="307"/>
    </row>
    <row r="9" spans="1:48" s="308" customFormat="1" x14ac:dyDescent="0.3">
      <c r="A9" s="309"/>
      <c r="B9" s="1295" t="s">
        <v>1084</v>
      </c>
      <c r="C9" s="1295"/>
      <c r="D9" s="1295"/>
      <c r="E9" s="1295"/>
      <c r="F9" s="1295"/>
      <c r="G9" s="1295"/>
      <c r="H9" s="1295"/>
      <c r="I9" s="1295"/>
      <c r="J9" s="1295"/>
      <c r="K9" s="1295"/>
      <c r="L9" s="1295"/>
      <c r="M9" s="1295"/>
      <c r="N9" s="1295"/>
      <c r="O9" s="1295"/>
      <c r="P9" s="1295"/>
      <c r="Q9" s="1295"/>
      <c r="R9" s="1295"/>
      <c r="S9" s="1295"/>
      <c r="T9" s="1295"/>
      <c r="U9" s="1295"/>
      <c r="V9" s="1295"/>
      <c r="W9" s="1295"/>
      <c r="X9" s="1295"/>
      <c r="Y9" s="1295"/>
      <c r="Z9" s="1295"/>
      <c r="AA9" s="1295"/>
      <c r="AB9" s="1295"/>
      <c r="AC9" s="1295"/>
      <c r="AD9" s="1295"/>
      <c r="AE9" s="1295"/>
      <c r="AF9" s="312"/>
      <c r="AG9" s="312"/>
      <c r="AH9" s="312"/>
      <c r="AI9" s="312"/>
      <c r="AJ9" s="305"/>
      <c r="AK9" s="305"/>
      <c r="AL9" s="305"/>
      <c r="AM9" s="304"/>
      <c r="AN9" s="306"/>
      <c r="AO9" s="304"/>
      <c r="AP9" s="306"/>
      <c r="AQ9" s="304"/>
      <c r="AR9" s="306"/>
      <c r="AS9" s="304"/>
      <c r="AT9" s="307"/>
      <c r="AU9" s="307"/>
      <c r="AV9" s="307"/>
    </row>
    <row r="10" spans="1:48" s="308" customFormat="1" ht="49.5" customHeight="1" x14ac:dyDescent="0.3">
      <c r="A10" s="309"/>
      <c r="B10" s="1295"/>
      <c r="C10" s="1295"/>
      <c r="D10" s="1295"/>
      <c r="E10" s="1295"/>
      <c r="F10" s="1295"/>
      <c r="G10" s="1295"/>
      <c r="H10" s="1295"/>
      <c r="I10" s="1295"/>
      <c r="J10" s="1295"/>
      <c r="K10" s="1295"/>
      <c r="L10" s="1295"/>
      <c r="M10" s="1295"/>
      <c r="N10" s="1295"/>
      <c r="O10" s="1295"/>
      <c r="P10" s="1295"/>
      <c r="Q10" s="1295"/>
      <c r="R10" s="1295"/>
      <c r="S10" s="1295"/>
      <c r="T10" s="1295"/>
      <c r="U10" s="1295"/>
      <c r="V10" s="1295"/>
      <c r="W10" s="1295"/>
      <c r="X10" s="1295"/>
      <c r="Y10" s="1295"/>
      <c r="Z10" s="1295"/>
      <c r="AA10" s="1295"/>
      <c r="AB10" s="1295"/>
      <c r="AC10" s="1295"/>
      <c r="AD10" s="1295"/>
      <c r="AE10" s="1295"/>
      <c r="AF10" s="312"/>
      <c r="AG10" s="312"/>
      <c r="AH10" s="312"/>
      <c r="AI10" s="312"/>
      <c r="AJ10" s="305"/>
      <c r="AK10" s="305"/>
      <c r="AL10" s="305"/>
      <c r="AM10" s="304"/>
      <c r="AN10" s="306"/>
      <c r="AO10" s="304"/>
      <c r="AP10" s="306"/>
      <c r="AQ10" s="304"/>
      <c r="AR10" s="306"/>
      <c r="AS10" s="304"/>
      <c r="AT10" s="307"/>
      <c r="AU10" s="307"/>
      <c r="AV10" s="307"/>
    </row>
    <row r="11" spans="1:48" s="308" customFormat="1" x14ac:dyDescent="0.3">
      <c r="A11" s="309"/>
      <c r="B11" s="310" t="s">
        <v>275</v>
      </c>
      <c r="C11" s="310"/>
      <c r="D11" s="309"/>
      <c r="E11" s="311"/>
      <c r="F11" s="311"/>
      <c r="G11" s="310"/>
      <c r="H11" s="310"/>
      <c r="I11" s="310"/>
      <c r="J11" s="310"/>
      <c r="K11" s="310"/>
      <c r="L11" s="312"/>
      <c r="M11" s="312"/>
      <c r="N11" s="312"/>
      <c r="O11" s="312"/>
      <c r="P11" s="313"/>
      <c r="Q11" s="313"/>
      <c r="R11" s="313"/>
      <c r="S11" s="313"/>
      <c r="T11" s="314"/>
      <c r="U11" s="314"/>
      <c r="V11" s="314"/>
      <c r="W11" s="312"/>
      <c r="X11" s="312"/>
      <c r="Y11" s="312"/>
      <c r="Z11" s="312"/>
      <c r="AA11" s="312"/>
      <c r="AB11" s="312"/>
      <c r="AC11" s="312"/>
      <c r="AD11" s="312"/>
      <c r="AE11" s="312"/>
      <c r="AF11" s="312"/>
      <c r="AG11" s="312"/>
      <c r="AH11" s="312"/>
      <c r="AI11" s="312"/>
      <c r="AJ11" s="305"/>
      <c r="AK11" s="305"/>
      <c r="AL11" s="305"/>
      <c r="AM11" s="304"/>
      <c r="AN11" s="306"/>
      <c r="AO11" s="304"/>
      <c r="AP11" s="306"/>
      <c r="AQ11" s="304"/>
      <c r="AR11" s="306"/>
      <c r="AS11" s="304"/>
      <c r="AT11" s="307"/>
      <c r="AU11" s="307"/>
      <c r="AV11" s="307"/>
    </row>
    <row r="12" spans="1:48" s="308" customFormat="1" x14ac:dyDescent="0.3">
      <c r="A12" s="309"/>
      <c r="B12" s="1295" t="s">
        <v>434</v>
      </c>
      <c r="C12" s="1295"/>
      <c r="D12" s="1295"/>
      <c r="E12" s="1295"/>
      <c r="F12" s="1295"/>
      <c r="G12" s="1295"/>
      <c r="H12" s="1295"/>
      <c r="I12" s="1295"/>
      <c r="J12" s="1295"/>
      <c r="K12" s="1295"/>
      <c r="L12" s="1295"/>
      <c r="M12" s="1295"/>
      <c r="N12" s="1295"/>
      <c r="O12" s="1295"/>
      <c r="P12" s="1295"/>
      <c r="Q12" s="1295"/>
      <c r="R12" s="1295"/>
      <c r="S12" s="1295"/>
      <c r="T12" s="1295"/>
      <c r="U12" s="1295"/>
      <c r="V12" s="1295"/>
      <c r="W12" s="1295"/>
      <c r="X12" s="1295"/>
      <c r="Y12" s="1295"/>
      <c r="Z12" s="1295"/>
      <c r="AA12" s="1295"/>
      <c r="AB12" s="1295"/>
      <c r="AC12" s="1295"/>
      <c r="AD12" s="1295"/>
      <c r="AE12" s="1295"/>
      <c r="AF12" s="312"/>
      <c r="AG12" s="312"/>
      <c r="AH12" s="312"/>
      <c r="AI12" s="312"/>
      <c r="AJ12" s="305"/>
      <c r="AK12" s="305"/>
      <c r="AL12" s="305"/>
      <c r="AM12" s="304"/>
      <c r="AN12" s="306"/>
      <c r="AO12" s="304"/>
      <c r="AP12" s="306"/>
      <c r="AQ12" s="304"/>
      <c r="AR12" s="306"/>
      <c r="AS12" s="304"/>
      <c r="AT12" s="307"/>
      <c r="AU12" s="307"/>
      <c r="AV12" s="307"/>
    </row>
    <row r="13" spans="1:48" s="308" customFormat="1" ht="35.25" customHeight="1" x14ac:dyDescent="0.3">
      <c r="A13" s="309"/>
      <c r="B13" s="1295"/>
      <c r="C13" s="1295"/>
      <c r="D13" s="1295"/>
      <c r="E13" s="1295"/>
      <c r="F13" s="1295"/>
      <c r="G13" s="1295"/>
      <c r="H13" s="1295"/>
      <c r="I13" s="1295"/>
      <c r="J13" s="1295"/>
      <c r="K13" s="1295"/>
      <c r="L13" s="1295"/>
      <c r="M13" s="1295"/>
      <c r="N13" s="1295"/>
      <c r="O13" s="1295"/>
      <c r="P13" s="1295"/>
      <c r="Q13" s="1295"/>
      <c r="R13" s="1295"/>
      <c r="S13" s="1295"/>
      <c r="T13" s="1295"/>
      <c r="U13" s="1295"/>
      <c r="V13" s="1295"/>
      <c r="W13" s="1295"/>
      <c r="X13" s="1295"/>
      <c r="Y13" s="1295"/>
      <c r="Z13" s="1295"/>
      <c r="AA13" s="1295"/>
      <c r="AB13" s="1295"/>
      <c r="AC13" s="1295"/>
      <c r="AD13" s="1295"/>
      <c r="AE13" s="1295"/>
      <c r="AF13" s="312"/>
      <c r="AG13" s="312"/>
      <c r="AH13" s="312"/>
      <c r="AI13" s="312"/>
      <c r="AJ13" s="305"/>
      <c r="AK13" s="305"/>
      <c r="AL13" s="305"/>
      <c r="AM13" s="304"/>
      <c r="AN13" s="306"/>
      <c r="AO13" s="304"/>
      <c r="AP13" s="306"/>
      <c r="AQ13" s="304"/>
      <c r="AR13" s="306"/>
      <c r="AS13" s="304"/>
      <c r="AT13" s="307"/>
      <c r="AU13" s="307"/>
      <c r="AV13" s="307"/>
    </row>
    <row r="14" spans="1:48" ht="24.6" x14ac:dyDescent="0.3">
      <c r="A14" s="1307" t="s">
        <v>126</v>
      </c>
      <c r="B14" s="1307"/>
      <c r="C14" s="1307"/>
      <c r="D14" s="1307"/>
      <c r="E14" s="1307"/>
      <c r="F14" s="1307"/>
      <c r="G14" s="1307"/>
      <c r="H14" s="1307"/>
      <c r="I14" s="1307"/>
      <c r="J14" s="1307"/>
      <c r="K14" s="1307"/>
      <c r="L14" s="1307"/>
      <c r="M14" s="1307"/>
      <c r="N14" s="1307"/>
      <c r="O14" s="1307"/>
      <c r="P14" s="1307"/>
      <c r="Q14" s="1307"/>
      <c r="R14" s="1307"/>
      <c r="S14" s="1307"/>
      <c r="T14" s="1307"/>
      <c r="U14" s="1307"/>
      <c r="V14" s="1307"/>
      <c r="W14" s="1307"/>
      <c r="X14" s="1307"/>
      <c r="Y14" s="1307"/>
      <c r="Z14" s="1307"/>
      <c r="AA14" s="1307"/>
      <c r="AB14" s="1307"/>
      <c r="AC14" s="1307"/>
      <c r="AD14" s="1307"/>
      <c r="AE14" s="1307"/>
      <c r="AF14" s="1307"/>
      <c r="AG14" s="295"/>
      <c r="AH14" s="295"/>
      <c r="AI14" s="295"/>
      <c r="AJ14" s="295"/>
      <c r="AK14" s="295"/>
      <c r="AL14" s="295"/>
      <c r="AM14" s="295"/>
      <c r="AN14" s="295"/>
      <c r="AO14" s="295"/>
      <c r="AP14" s="295"/>
      <c r="AQ14" s="295"/>
      <c r="AR14" s="218"/>
      <c r="AS14" s="218"/>
      <c r="AT14" s="3"/>
      <c r="AU14" s="3"/>
      <c r="AV14" s="3"/>
    </row>
    <row r="15" spans="1:48" ht="15.75" customHeight="1" x14ac:dyDescent="0.3">
      <c r="A15" s="1"/>
      <c r="B15" s="2"/>
      <c r="C15" s="219"/>
      <c r="D15" s="220" t="s">
        <v>127</v>
      </c>
      <c r="E15" s="221" t="s">
        <v>376</v>
      </c>
      <c r="F15" s="221"/>
      <c r="G15" s="219"/>
      <c r="H15" s="219"/>
      <c r="I15" s="219"/>
      <c r="J15" s="219"/>
      <c r="K15" s="219"/>
      <c r="L15" s="222"/>
      <c r="M15" s="222"/>
      <c r="N15" s="222"/>
      <c r="O15" s="222"/>
      <c r="P15" s="222"/>
      <c r="Q15" s="222"/>
      <c r="R15" s="222"/>
      <c r="S15" s="222"/>
      <c r="T15" s="222"/>
      <c r="U15" s="222"/>
      <c r="V15" s="222"/>
      <c r="W15" s="62"/>
      <c r="X15" s="62"/>
      <c r="Y15" s="62"/>
      <c r="AC15" s="62"/>
      <c r="AI15" s="62"/>
      <c r="AK15" s="62"/>
      <c r="AM15" s="62"/>
      <c r="AS15" s="61"/>
      <c r="AT15" s="3"/>
      <c r="AU15" s="3"/>
      <c r="AV15" s="3"/>
    </row>
    <row r="16" spans="1:48" ht="15.75" customHeight="1" x14ac:dyDescent="0.3">
      <c r="A16" s="1"/>
      <c r="B16" s="2"/>
      <c r="C16" s="219"/>
      <c r="D16" s="220" t="s">
        <v>128</v>
      </c>
      <c r="E16" s="749" t="s">
        <v>279</v>
      </c>
      <c r="F16" s="221"/>
      <c r="G16" s="219"/>
      <c r="H16" s="219"/>
      <c r="I16" s="219"/>
      <c r="J16" s="219"/>
      <c r="K16" s="219"/>
      <c r="L16" s="222"/>
      <c r="M16" s="222"/>
      <c r="N16" s="222"/>
      <c r="O16" s="222"/>
      <c r="P16" s="222"/>
      <c r="Q16" s="222"/>
      <c r="R16" s="222"/>
      <c r="S16" s="222"/>
      <c r="T16" s="222"/>
      <c r="U16" s="222"/>
      <c r="V16" s="301"/>
      <c r="W16" s="62"/>
      <c r="X16" s="62"/>
      <c r="Y16" s="62"/>
      <c r="AB16" s="37"/>
      <c r="AC16" s="62"/>
      <c r="AF16" s="37"/>
      <c r="AH16" s="62"/>
      <c r="AI16" s="118"/>
      <c r="AJ16" s="62"/>
      <c r="AK16" s="62"/>
      <c r="AM16" s="62"/>
      <c r="AS16" s="61"/>
      <c r="AT16" s="3"/>
      <c r="AU16" s="3"/>
      <c r="AV16" s="3"/>
    </row>
    <row r="17" spans="1:48" ht="15.75" customHeight="1" x14ac:dyDescent="0.3">
      <c r="A17" s="1"/>
      <c r="B17" s="86"/>
      <c r="C17" s="86"/>
      <c r="D17" s="86"/>
      <c r="F17" s="87" t="s">
        <v>129</v>
      </c>
      <c r="G17" s="224" t="s">
        <v>375</v>
      </c>
      <c r="H17" s="88"/>
      <c r="I17" s="88"/>
      <c r="J17" s="88"/>
      <c r="K17" s="88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90"/>
      <c r="AH17" s="90"/>
      <c r="AI17" s="90"/>
      <c r="AJ17" s="90"/>
      <c r="AK17" s="90"/>
      <c r="AL17" s="90"/>
      <c r="AM17" s="293"/>
      <c r="AN17" s="294"/>
      <c r="AS17" s="90"/>
      <c r="AT17" s="3"/>
      <c r="AU17" s="3"/>
      <c r="AV17" s="3"/>
    </row>
    <row r="18" spans="1:48" ht="5.25" customHeight="1" thickBot="1" x14ac:dyDescent="0.35">
      <c r="A18" s="1"/>
      <c r="B18" s="86"/>
      <c r="C18" s="86"/>
      <c r="D18" s="86"/>
      <c r="E18" s="87"/>
      <c r="F18" s="102"/>
      <c r="G18" s="86"/>
      <c r="H18" s="86"/>
      <c r="I18" s="88"/>
      <c r="J18" s="88"/>
      <c r="K18" s="86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293"/>
      <c r="AN18" s="294"/>
      <c r="AS18" s="90"/>
      <c r="AT18" s="3"/>
      <c r="AU18" s="3"/>
      <c r="AV18" s="3"/>
    </row>
    <row r="19" spans="1:48" ht="26.25" customHeight="1" thickBot="1" x14ac:dyDescent="0.35">
      <c r="A19" s="1327" t="s">
        <v>1</v>
      </c>
      <c r="B19" s="1312" t="s">
        <v>103</v>
      </c>
      <c r="C19" s="1310" t="s">
        <v>26</v>
      </c>
      <c r="D19" s="1310"/>
      <c r="E19" s="1312" t="s">
        <v>251</v>
      </c>
      <c r="F19" s="1366" t="s">
        <v>23</v>
      </c>
      <c r="G19" s="1310" t="s">
        <v>104</v>
      </c>
      <c r="H19" s="1363" t="s">
        <v>265</v>
      </c>
      <c r="I19" s="1308" t="s">
        <v>24</v>
      </c>
      <c r="J19" s="1320" t="s">
        <v>270</v>
      </c>
      <c r="K19" s="1324" t="s">
        <v>105</v>
      </c>
      <c r="L19" s="1322"/>
      <c r="M19" s="1324" t="s">
        <v>106</v>
      </c>
      <c r="N19" s="1322"/>
      <c r="O19" s="1322"/>
      <c r="P19" s="1322"/>
      <c r="Q19" s="1322"/>
      <c r="R19" s="1323"/>
      <c r="S19" s="1322" t="s">
        <v>107</v>
      </c>
      <c r="T19" s="1322"/>
      <c r="U19" s="1324" t="s">
        <v>108</v>
      </c>
      <c r="V19" s="1322"/>
      <c r="W19" s="1322"/>
      <c r="X19" s="683"/>
      <c r="Y19" s="1329" t="s">
        <v>109</v>
      </c>
      <c r="Z19" s="1330"/>
      <c r="AA19" s="1330"/>
      <c r="AB19" s="1330"/>
      <c r="AC19" s="1330"/>
      <c r="AD19" s="1330"/>
      <c r="AE19" s="1330"/>
      <c r="AF19" s="1331"/>
      <c r="AG19" s="91"/>
    </row>
    <row r="20" spans="1:48" ht="22.5" customHeight="1" thickBot="1" x14ac:dyDescent="0.35">
      <c r="A20" s="1354"/>
      <c r="B20" s="1356"/>
      <c r="C20" s="1355"/>
      <c r="D20" s="1355"/>
      <c r="E20" s="1313"/>
      <c r="F20" s="1367"/>
      <c r="G20" s="1355"/>
      <c r="H20" s="1364"/>
      <c r="I20" s="1365"/>
      <c r="J20" s="1353"/>
      <c r="K20" s="430" t="s">
        <v>110</v>
      </c>
      <c r="L20" s="431" t="s">
        <v>111</v>
      </c>
      <c r="M20" s="430" t="s">
        <v>111</v>
      </c>
      <c r="N20" s="432" t="s">
        <v>112</v>
      </c>
      <c r="O20" s="432" t="s">
        <v>113</v>
      </c>
      <c r="P20" s="432" t="s">
        <v>114</v>
      </c>
      <c r="Q20" s="432" t="s">
        <v>115</v>
      </c>
      <c r="R20" s="433" t="s">
        <v>116</v>
      </c>
      <c r="S20" s="434" t="s">
        <v>112</v>
      </c>
      <c r="T20" s="435" t="s">
        <v>114</v>
      </c>
      <c r="U20" s="437" t="s">
        <v>111</v>
      </c>
      <c r="V20" s="435" t="s">
        <v>112</v>
      </c>
      <c r="W20" s="436" t="s">
        <v>113</v>
      </c>
      <c r="X20" s="746" t="s">
        <v>114</v>
      </c>
      <c r="Y20" s="748" t="s">
        <v>1082</v>
      </c>
      <c r="Z20" s="438" t="s">
        <v>358</v>
      </c>
      <c r="AA20" s="439" t="s">
        <v>117</v>
      </c>
      <c r="AB20" s="440" t="s">
        <v>358</v>
      </c>
      <c r="AC20" s="748" t="s">
        <v>1083</v>
      </c>
      <c r="AD20" s="438" t="s">
        <v>358</v>
      </c>
      <c r="AE20" s="439" t="s">
        <v>118</v>
      </c>
      <c r="AF20" s="440" t="s">
        <v>358</v>
      </c>
      <c r="AG20" s="59"/>
      <c r="AI20" s="6"/>
    </row>
    <row r="21" spans="1:48" ht="12" customHeight="1" x14ac:dyDescent="0.3">
      <c r="A21" s="92">
        <f t="shared" ref="A21:A70" si="0">A20+1</f>
        <v>1</v>
      </c>
      <c r="B21" s="232" t="s">
        <v>48</v>
      </c>
      <c r="C21" s="930" t="s">
        <v>182</v>
      </c>
      <c r="D21" s="934"/>
      <c r="E21" s="927">
        <v>38019</v>
      </c>
      <c r="F21" s="65" t="str">
        <f t="shared" ref="F21:F70" si="1">$E$16</f>
        <v>Сокращенное Название</v>
      </c>
      <c r="G21" s="232" t="s">
        <v>345</v>
      </c>
      <c r="H21" s="232" t="str">
        <f t="shared" ref="H21:H52" ca="1" si="2">IF(ISNUMBER(E21),IF(ISBLANK($L$5),IF(ISBLANK($N$5),IF(ISBLANK($L$4),IF(ISBLANK($N$4),IF(ISBLANK($L$3),IF(ISBLANK($N$3),IF(ISBLANK($L$2),IF(ISBLANK($N$2),1,IF(YEAR(TODAY())-$N$2&lt;=E21,1,"нед-н")),IF(ISBLANK($N$2),IF(YEAR(TODAY())-$L$2&gt;=E21,1,"нед-н"),IF(YEAR(TODAY())-$N$2&lt;=E21,IF(YEAR(TODAY())-$L$2&gt;=E21,1,"нед-н"),"нед-н"))),IF(YEAR(TODAY())-$N$3&lt;=E21,2,IF(ISBLANK($N$2),IF(YEAR(TODAY())-$L$2&gt;=E21,1,"нед-н"),IF(YEAR(TODAY())-$N$2&lt;=E21,IF(YEAR(TODAY())-$L$2&gt;=E21,1,"нед-н"),"нед-н")))),IF(YEAR(TODAY())-$N$3&lt;=E21,IF(YEAR(TODAY())-$L$3&gt;=E21,2,"нед-н"),IF(ISBLANK($N$2),IF(YEAR(TODAY())-$L$2&gt;=E21,1,"нед-н"),IF(YEAR(TODAY())-$N$2&lt;=E21,IF(YEAR(TODAY())-$L$2&gt;=E21,1,"нед-н"),"нед-н")))),IF(YEAR(TODAY())-$N$4&lt;=E21,3,IF(YEAR(TODAY())-$N$3&lt;=E21,IF(YEAR(TODAY())-$L$3&gt;=E21,2,"нед-н"),IF(ISBLANK($N$2),IF(YEAR(TODAY())-$L$2&gt;=E21,1,"нед-н"),IF(YEAR(TODAY())-$N$2&lt;=E21,IF(YEAR(TODAY())-$L$2&gt;=E21,1,"нед-н"),"нед-н"))))),IF(YEAR(TODAY())-$N$4&lt;=E21,IF(YEAR(TODAY())-$L$4&gt;=E21,3,"нед-н"),IF(YEAR(TODAY())-$N$3&lt;=E21,IF(YEAR(TODAY())-$L$3&gt;=E21,2,"нед-н"),IF(ISBLANK($N$2),IF(YEAR(TODAY())-$L$2&gt;=E21,1,"нед-н"),IF(YEAR(TODAY())-$N$2&lt;=E21,IF(YEAR(TODAY())-$L$2&gt;=E21,1,"нед-н"),"нед-н"))))),IF(YEAR(TODAY())-$N$5&lt;=E21,4,IF(YEAR(TODAY())-$N$4&lt;=E21,IF(YEAR(TODAY())-$L$4&gt;=E21,3,"нед-н"),IF(YEAR(TODAY())-$N$3&lt;=E21,IF(YEAR(TODAY())-$L$3&gt;=E21,2,"нед-н"),IF(ISBLANK($N$2),IF(YEAR(TODAY())-$L$2&gt;=E21,1,"нед-н"),IF(YEAR(TODAY())-$N$2&lt;=E21,IF(YEAR(TODAY())-$L$2&gt;=E21,1,"нед-н"),"нед-н")))))),IF(YEAR(TODAY())-$N$5&lt;=E21,IF(YEAR(TODAY())-$L$5&gt;=E21,4,"нед-н"),IF(YEAR(TODAY())-$N$4&lt;=E21,IF(YEAR(TODAY())-$L$4&gt;=E21,3,"нед-н"),IF(YEAR(TODAY())-$N$3&lt;=E21,IF(YEAR(TODAY())-$L$3&gt;=E21,2,"нед-н"),IF(ISBLANK($N$2),IF(YEAR(TODAY())-$L$2&gt;=E21,1,"нед-н"),IF(YEAR(TODAY())-$N$2&lt;=E21,IF(YEAR(TODAY())-$L$2&gt;=E21,1,"нед-н"),"нед-н")))))),"г.р.???")</f>
        <v>нед-н</v>
      </c>
      <c r="I21" s="339" t="str">
        <f>E75</f>
        <v>Фамилия_1 Имя Отчество</v>
      </c>
      <c r="J21" s="343">
        <f t="shared" ref="J21:J52" si="3">COUNTA(K21:W21)</f>
        <v>0</v>
      </c>
      <c r="K21" s="234"/>
      <c r="L21" s="238"/>
      <c r="M21" s="234"/>
      <c r="N21" s="235"/>
      <c r="O21" s="235"/>
      <c r="P21" s="235"/>
      <c r="Q21" s="235"/>
      <c r="R21" s="236"/>
      <c r="S21" s="284"/>
      <c r="T21" s="66"/>
      <c r="U21" s="234"/>
      <c r="V21" s="235"/>
      <c r="W21" s="175"/>
      <c r="X21" s="236"/>
      <c r="Y21" s="234"/>
      <c r="Z21" s="180"/>
      <c r="AA21" s="237"/>
      <c r="AB21" s="180"/>
      <c r="AC21" s="234"/>
      <c r="AD21" s="180"/>
      <c r="AE21" s="237"/>
      <c r="AF21" s="180"/>
      <c r="AG21" s="59"/>
      <c r="AI21" s="242" t="s">
        <v>44</v>
      </c>
      <c r="AJ21" s="239"/>
    </row>
    <row r="22" spans="1:48" ht="12" customHeight="1" x14ac:dyDescent="0.3">
      <c r="A22" s="94">
        <f t="shared" si="0"/>
        <v>2</v>
      </c>
      <c r="B22" s="242" t="s">
        <v>50</v>
      </c>
      <c r="C22" s="931" t="s">
        <v>182</v>
      </c>
      <c r="D22" s="935" t="s">
        <v>453</v>
      </c>
      <c r="E22" s="926"/>
      <c r="F22" s="243" t="str">
        <f t="shared" si="1"/>
        <v>Сокращенное Название</v>
      </c>
      <c r="G22" s="242" t="s">
        <v>345</v>
      </c>
      <c r="H22" s="242" t="str">
        <f t="shared" ca="1" si="2"/>
        <v>г.р.???</v>
      </c>
      <c r="I22" s="340" t="str">
        <f>I21</f>
        <v>Фамилия_1 Имя Отчество</v>
      </c>
      <c r="J22" s="337">
        <f t="shared" si="3"/>
        <v>0</v>
      </c>
      <c r="K22" s="245"/>
      <c r="L22" s="251"/>
      <c r="M22" s="245"/>
      <c r="N22" s="246"/>
      <c r="O22" s="246"/>
      <c r="P22" s="246"/>
      <c r="Q22" s="246"/>
      <c r="R22" s="250"/>
      <c r="S22" s="285"/>
      <c r="T22" s="67"/>
      <c r="U22" s="245"/>
      <c r="V22" s="246"/>
      <c r="W22" s="176"/>
      <c r="X22" s="247"/>
      <c r="Y22" s="245"/>
      <c r="Z22" s="178"/>
      <c r="AA22" s="248"/>
      <c r="AB22" s="178"/>
      <c r="AC22" s="245"/>
      <c r="AD22" s="178"/>
      <c r="AE22" s="248"/>
      <c r="AF22" s="178"/>
      <c r="AG22" s="59"/>
      <c r="AI22" s="242" t="s">
        <v>46</v>
      </c>
      <c r="AJ22" s="239"/>
    </row>
    <row r="23" spans="1:48" ht="12" customHeight="1" x14ac:dyDescent="0.3">
      <c r="A23" s="94">
        <f t="shared" si="0"/>
        <v>3</v>
      </c>
      <c r="B23" s="242" t="s">
        <v>7</v>
      </c>
      <c r="C23" s="931" t="s">
        <v>182</v>
      </c>
      <c r="D23" s="935" t="s">
        <v>453</v>
      </c>
      <c r="E23" s="926"/>
      <c r="F23" s="243" t="str">
        <f t="shared" si="1"/>
        <v>Сокращенное Название</v>
      </c>
      <c r="G23" s="242" t="s">
        <v>345</v>
      </c>
      <c r="H23" s="242" t="str">
        <f t="shared" ca="1" si="2"/>
        <v>г.р.???</v>
      </c>
      <c r="I23" s="340" t="str">
        <f t="shared" ref="I23:I70" si="4">I22</f>
        <v>Фамилия_1 Имя Отчество</v>
      </c>
      <c r="J23" s="337">
        <f t="shared" si="3"/>
        <v>0</v>
      </c>
      <c r="K23" s="245"/>
      <c r="L23" s="251"/>
      <c r="M23" s="245"/>
      <c r="N23" s="246"/>
      <c r="O23" s="246"/>
      <c r="P23" s="246"/>
      <c r="Q23" s="246"/>
      <c r="R23" s="250"/>
      <c r="S23" s="285"/>
      <c r="T23" s="67"/>
      <c r="U23" s="245"/>
      <c r="V23" s="246"/>
      <c r="W23" s="176"/>
      <c r="X23" s="247"/>
      <c r="Y23" s="245"/>
      <c r="Z23" s="178"/>
      <c r="AA23" s="248"/>
      <c r="AB23" s="178"/>
      <c r="AC23" s="245"/>
      <c r="AD23" s="178"/>
      <c r="AE23" s="248"/>
      <c r="AF23" s="178"/>
      <c r="AG23" s="59"/>
      <c r="AI23" s="242" t="s">
        <v>48</v>
      </c>
      <c r="AJ23" s="239"/>
    </row>
    <row r="24" spans="1:48" ht="12" customHeight="1" x14ac:dyDescent="0.3">
      <c r="A24" s="94">
        <f t="shared" si="0"/>
        <v>4</v>
      </c>
      <c r="B24" s="242" t="s">
        <v>30</v>
      </c>
      <c r="C24" s="931" t="s">
        <v>182</v>
      </c>
      <c r="D24" s="935" t="s">
        <v>453</v>
      </c>
      <c r="E24" s="926"/>
      <c r="F24" s="243" t="str">
        <f t="shared" si="1"/>
        <v>Сокращенное Название</v>
      </c>
      <c r="G24" s="242" t="s">
        <v>345</v>
      </c>
      <c r="H24" s="242" t="str">
        <f t="shared" ca="1" si="2"/>
        <v>г.р.???</v>
      </c>
      <c r="I24" s="340" t="str">
        <f t="shared" si="4"/>
        <v>Фамилия_1 Имя Отчество</v>
      </c>
      <c r="J24" s="337">
        <f t="shared" si="3"/>
        <v>0</v>
      </c>
      <c r="K24" s="245"/>
      <c r="L24" s="251"/>
      <c r="M24" s="245"/>
      <c r="N24" s="246"/>
      <c r="O24" s="246"/>
      <c r="P24" s="246"/>
      <c r="Q24" s="246"/>
      <c r="R24" s="250"/>
      <c r="S24" s="285"/>
      <c r="T24" s="67"/>
      <c r="U24" s="245"/>
      <c r="V24" s="246"/>
      <c r="W24" s="176"/>
      <c r="X24" s="247"/>
      <c r="Y24" s="245"/>
      <c r="Z24" s="178"/>
      <c r="AA24" s="248"/>
      <c r="AB24" s="178"/>
      <c r="AC24" s="245"/>
      <c r="AD24" s="178"/>
      <c r="AE24" s="248"/>
      <c r="AF24" s="178"/>
      <c r="AG24" s="59"/>
      <c r="AI24" s="242" t="s">
        <v>50</v>
      </c>
      <c r="AJ24" s="239"/>
    </row>
    <row r="25" spans="1:48" ht="12" customHeight="1" x14ac:dyDescent="0.3">
      <c r="A25" s="94">
        <f t="shared" si="0"/>
        <v>5</v>
      </c>
      <c r="B25" s="242" t="s">
        <v>31</v>
      </c>
      <c r="C25" s="931" t="s">
        <v>182</v>
      </c>
      <c r="D25" s="935" t="s">
        <v>453</v>
      </c>
      <c r="E25" s="926"/>
      <c r="F25" s="243" t="str">
        <f t="shared" si="1"/>
        <v>Сокращенное Название</v>
      </c>
      <c r="G25" s="242" t="s">
        <v>345</v>
      </c>
      <c r="H25" s="242" t="str">
        <f t="shared" ca="1" si="2"/>
        <v>г.р.???</v>
      </c>
      <c r="I25" s="340" t="str">
        <f t="shared" si="4"/>
        <v>Фамилия_1 Имя Отчество</v>
      </c>
      <c r="J25" s="337">
        <f t="shared" si="3"/>
        <v>0</v>
      </c>
      <c r="K25" s="245"/>
      <c r="L25" s="251"/>
      <c r="M25" s="245"/>
      <c r="N25" s="246"/>
      <c r="O25" s="246"/>
      <c r="P25" s="246"/>
      <c r="Q25" s="246"/>
      <c r="R25" s="250"/>
      <c r="S25" s="285"/>
      <c r="T25" s="67"/>
      <c r="U25" s="245"/>
      <c r="V25" s="246"/>
      <c r="W25" s="176"/>
      <c r="X25" s="247"/>
      <c r="Y25" s="245"/>
      <c r="Z25" s="178"/>
      <c r="AA25" s="248"/>
      <c r="AB25" s="178"/>
      <c r="AC25" s="245"/>
      <c r="AD25" s="178"/>
      <c r="AE25" s="248"/>
      <c r="AF25" s="178"/>
      <c r="AG25" s="59"/>
      <c r="AI25" s="242" t="s">
        <v>7</v>
      </c>
      <c r="AJ25" s="239"/>
    </row>
    <row r="26" spans="1:48" ht="12" customHeight="1" x14ac:dyDescent="0.3">
      <c r="A26" s="94">
        <f t="shared" si="0"/>
        <v>6</v>
      </c>
      <c r="B26" s="68" t="s">
        <v>56</v>
      </c>
      <c r="C26" s="931" t="s">
        <v>182</v>
      </c>
      <c r="D26" s="935" t="s">
        <v>453</v>
      </c>
      <c r="E26" s="926"/>
      <c r="F26" s="243" t="str">
        <f t="shared" si="1"/>
        <v>Сокращенное Название</v>
      </c>
      <c r="G26" s="242" t="s">
        <v>345</v>
      </c>
      <c r="H26" s="242" t="str">
        <f t="shared" ca="1" si="2"/>
        <v>г.р.???</v>
      </c>
      <c r="I26" s="340" t="str">
        <f t="shared" si="4"/>
        <v>Фамилия_1 Имя Отчество</v>
      </c>
      <c r="J26" s="337">
        <f t="shared" si="3"/>
        <v>0</v>
      </c>
      <c r="K26" s="245"/>
      <c r="L26" s="251"/>
      <c r="M26" s="245"/>
      <c r="N26" s="246"/>
      <c r="O26" s="246"/>
      <c r="P26" s="246"/>
      <c r="Q26" s="246"/>
      <c r="R26" s="250"/>
      <c r="S26" s="285"/>
      <c r="T26" s="67"/>
      <c r="U26" s="245"/>
      <c r="V26" s="246"/>
      <c r="W26" s="176"/>
      <c r="X26" s="247"/>
      <c r="Y26" s="245"/>
      <c r="Z26" s="178"/>
      <c r="AA26" s="248"/>
      <c r="AB26" s="178"/>
      <c r="AC26" s="245"/>
      <c r="AD26" s="178"/>
      <c r="AE26" s="248"/>
      <c r="AF26" s="178"/>
      <c r="AG26" s="59"/>
      <c r="AI26" s="242" t="s">
        <v>30</v>
      </c>
      <c r="AJ26" s="239"/>
    </row>
    <row r="27" spans="1:48" ht="12" customHeight="1" x14ac:dyDescent="0.3">
      <c r="A27" s="94">
        <f t="shared" si="0"/>
        <v>7</v>
      </c>
      <c r="B27" s="68" t="s">
        <v>27</v>
      </c>
      <c r="C27" s="931" t="s">
        <v>182</v>
      </c>
      <c r="D27" s="935" t="s">
        <v>453</v>
      </c>
      <c r="E27" s="926"/>
      <c r="F27" s="243" t="str">
        <f t="shared" si="1"/>
        <v>Сокращенное Название</v>
      </c>
      <c r="G27" s="242" t="s">
        <v>345</v>
      </c>
      <c r="H27" s="242" t="str">
        <f t="shared" ca="1" si="2"/>
        <v>г.р.???</v>
      </c>
      <c r="I27" s="340" t="str">
        <f t="shared" si="4"/>
        <v>Фамилия_1 Имя Отчество</v>
      </c>
      <c r="J27" s="337">
        <f t="shared" si="3"/>
        <v>0</v>
      </c>
      <c r="K27" s="245"/>
      <c r="L27" s="251"/>
      <c r="M27" s="245"/>
      <c r="N27" s="246"/>
      <c r="O27" s="246"/>
      <c r="P27" s="246"/>
      <c r="Q27" s="246"/>
      <c r="R27" s="250"/>
      <c r="S27" s="285"/>
      <c r="T27" s="67"/>
      <c r="U27" s="245"/>
      <c r="V27" s="246"/>
      <c r="W27" s="176"/>
      <c r="X27" s="247"/>
      <c r="Y27" s="245"/>
      <c r="Z27" s="178"/>
      <c r="AA27" s="248"/>
      <c r="AB27" s="178"/>
      <c r="AC27" s="245"/>
      <c r="AD27" s="178"/>
      <c r="AE27" s="248"/>
      <c r="AF27" s="178"/>
      <c r="AG27" s="59"/>
      <c r="AI27" s="242" t="s">
        <v>31</v>
      </c>
      <c r="AJ27" s="239"/>
    </row>
    <row r="28" spans="1:48" ht="12" customHeight="1" x14ac:dyDescent="0.3">
      <c r="A28" s="94">
        <f t="shared" si="0"/>
        <v>8</v>
      </c>
      <c r="B28" s="68" t="s">
        <v>28</v>
      </c>
      <c r="C28" s="931" t="s">
        <v>182</v>
      </c>
      <c r="D28" s="935" t="s">
        <v>453</v>
      </c>
      <c r="E28" s="926"/>
      <c r="F28" s="243" t="str">
        <f t="shared" si="1"/>
        <v>Сокращенное Название</v>
      </c>
      <c r="G28" s="242" t="s">
        <v>345</v>
      </c>
      <c r="H28" s="242" t="str">
        <f t="shared" ca="1" si="2"/>
        <v>г.р.???</v>
      </c>
      <c r="I28" s="340" t="str">
        <f t="shared" si="4"/>
        <v>Фамилия_1 Имя Отчество</v>
      </c>
      <c r="J28" s="337">
        <f t="shared" si="3"/>
        <v>0</v>
      </c>
      <c r="K28" s="245"/>
      <c r="L28" s="251"/>
      <c r="M28" s="245"/>
      <c r="N28" s="246"/>
      <c r="O28" s="246"/>
      <c r="P28" s="246"/>
      <c r="Q28" s="246"/>
      <c r="R28" s="250"/>
      <c r="S28" s="285"/>
      <c r="T28" s="67"/>
      <c r="U28" s="245"/>
      <c r="V28" s="246"/>
      <c r="W28" s="176"/>
      <c r="X28" s="247"/>
      <c r="Y28" s="245"/>
      <c r="Z28" s="178"/>
      <c r="AA28" s="248"/>
      <c r="AB28" s="178"/>
      <c r="AC28" s="245"/>
      <c r="AD28" s="178"/>
      <c r="AE28" s="248"/>
      <c r="AF28" s="178"/>
      <c r="AG28" s="59"/>
      <c r="AI28" s="68" t="s">
        <v>56</v>
      </c>
      <c r="AJ28" s="239"/>
    </row>
    <row r="29" spans="1:48" ht="12" customHeight="1" x14ac:dyDescent="0.3">
      <c r="A29" s="94">
        <f t="shared" si="0"/>
        <v>9</v>
      </c>
      <c r="B29" s="242" t="s">
        <v>31</v>
      </c>
      <c r="C29" s="931" t="s">
        <v>182</v>
      </c>
      <c r="D29" s="935" t="s">
        <v>453</v>
      </c>
      <c r="E29" s="926"/>
      <c r="F29" s="243" t="str">
        <f t="shared" si="1"/>
        <v>Сокращенное Название</v>
      </c>
      <c r="G29" s="242" t="s">
        <v>345</v>
      </c>
      <c r="H29" s="242" t="str">
        <f t="shared" ca="1" si="2"/>
        <v>г.р.???</v>
      </c>
      <c r="I29" s="340" t="str">
        <f t="shared" si="4"/>
        <v>Фамилия_1 Имя Отчество</v>
      </c>
      <c r="J29" s="337">
        <f t="shared" si="3"/>
        <v>0</v>
      </c>
      <c r="K29" s="245"/>
      <c r="L29" s="251"/>
      <c r="M29" s="245"/>
      <c r="N29" s="246"/>
      <c r="O29" s="246"/>
      <c r="P29" s="246"/>
      <c r="Q29" s="246"/>
      <c r="R29" s="250"/>
      <c r="S29" s="285"/>
      <c r="T29" s="67"/>
      <c r="U29" s="245"/>
      <c r="V29" s="246"/>
      <c r="W29" s="176"/>
      <c r="X29" s="247"/>
      <c r="Y29" s="245"/>
      <c r="Z29" s="178"/>
      <c r="AA29" s="248"/>
      <c r="AB29" s="178"/>
      <c r="AC29" s="245"/>
      <c r="AD29" s="178"/>
      <c r="AE29" s="248"/>
      <c r="AF29" s="178"/>
      <c r="AG29" s="59"/>
      <c r="AI29" s="68" t="s">
        <v>27</v>
      </c>
      <c r="AJ29" s="239"/>
    </row>
    <row r="30" spans="1:48" ht="12" customHeight="1" x14ac:dyDescent="0.3">
      <c r="A30" s="94">
        <f t="shared" si="0"/>
        <v>10</v>
      </c>
      <c r="B30" s="242" t="s">
        <v>7</v>
      </c>
      <c r="C30" s="931" t="s">
        <v>182</v>
      </c>
      <c r="D30" s="935" t="s">
        <v>453</v>
      </c>
      <c r="E30" s="926"/>
      <c r="F30" s="243" t="str">
        <f t="shared" si="1"/>
        <v>Сокращенное Название</v>
      </c>
      <c r="G30" s="242" t="s">
        <v>345</v>
      </c>
      <c r="H30" s="242" t="str">
        <f t="shared" ca="1" si="2"/>
        <v>г.р.???</v>
      </c>
      <c r="I30" s="340" t="str">
        <f t="shared" si="4"/>
        <v>Фамилия_1 Имя Отчество</v>
      </c>
      <c r="J30" s="337">
        <f t="shared" si="3"/>
        <v>0</v>
      </c>
      <c r="K30" s="245"/>
      <c r="L30" s="251"/>
      <c r="M30" s="245"/>
      <c r="N30" s="246"/>
      <c r="O30" s="246"/>
      <c r="P30" s="246"/>
      <c r="Q30" s="246"/>
      <c r="R30" s="250"/>
      <c r="S30" s="285"/>
      <c r="T30" s="67"/>
      <c r="U30" s="245"/>
      <c r="V30" s="246"/>
      <c r="W30" s="176"/>
      <c r="X30" s="247"/>
      <c r="Y30" s="245"/>
      <c r="Z30" s="178"/>
      <c r="AA30" s="248"/>
      <c r="AB30" s="178"/>
      <c r="AC30" s="245"/>
      <c r="AD30" s="178"/>
      <c r="AE30" s="248"/>
      <c r="AF30" s="178"/>
      <c r="AG30" s="59"/>
      <c r="AI30" s="68" t="s">
        <v>28</v>
      </c>
      <c r="AJ30" s="239"/>
    </row>
    <row r="31" spans="1:48" ht="12" customHeight="1" x14ac:dyDescent="0.3">
      <c r="A31" s="94">
        <f t="shared" si="0"/>
        <v>11</v>
      </c>
      <c r="B31" s="68" t="s">
        <v>56</v>
      </c>
      <c r="C31" s="931" t="s">
        <v>182</v>
      </c>
      <c r="D31" s="935" t="s">
        <v>453</v>
      </c>
      <c r="E31" s="926"/>
      <c r="F31" s="243" t="str">
        <f t="shared" si="1"/>
        <v>Сокращенное Название</v>
      </c>
      <c r="G31" s="242" t="s">
        <v>345</v>
      </c>
      <c r="H31" s="242" t="str">
        <f t="shared" ca="1" si="2"/>
        <v>г.р.???</v>
      </c>
      <c r="I31" s="340" t="str">
        <f t="shared" si="4"/>
        <v>Фамилия_1 Имя Отчество</v>
      </c>
      <c r="J31" s="337">
        <f t="shared" si="3"/>
        <v>0</v>
      </c>
      <c r="K31" s="245"/>
      <c r="L31" s="251"/>
      <c r="M31" s="245"/>
      <c r="N31" s="246"/>
      <c r="O31" s="246"/>
      <c r="P31" s="246"/>
      <c r="Q31" s="246"/>
      <c r="R31" s="250"/>
      <c r="S31" s="285"/>
      <c r="T31" s="67"/>
      <c r="U31" s="245"/>
      <c r="V31" s="246"/>
      <c r="W31" s="176"/>
      <c r="X31" s="247"/>
      <c r="Y31" s="245"/>
      <c r="Z31" s="178"/>
      <c r="AA31" s="248"/>
      <c r="AB31" s="178"/>
      <c r="AC31" s="245"/>
      <c r="AD31" s="178"/>
      <c r="AE31" s="248"/>
      <c r="AF31" s="178"/>
      <c r="AG31" s="59"/>
      <c r="AI31" s="333" t="s">
        <v>32</v>
      </c>
      <c r="AJ31" s="239"/>
    </row>
    <row r="32" spans="1:48" ht="12" customHeight="1" x14ac:dyDescent="0.3">
      <c r="A32" s="94">
        <f t="shared" si="0"/>
        <v>12</v>
      </c>
      <c r="B32" s="242" t="s">
        <v>48</v>
      </c>
      <c r="C32" s="931" t="s">
        <v>182</v>
      </c>
      <c r="D32" s="935" t="s">
        <v>453</v>
      </c>
      <c r="E32" s="926"/>
      <c r="F32" s="243" t="str">
        <f t="shared" si="1"/>
        <v>Сокращенное Название</v>
      </c>
      <c r="G32" s="242" t="s">
        <v>345</v>
      </c>
      <c r="H32" s="242" t="str">
        <f t="shared" ca="1" si="2"/>
        <v>г.р.???</v>
      </c>
      <c r="I32" s="340" t="str">
        <f t="shared" si="4"/>
        <v>Фамилия_1 Имя Отчество</v>
      </c>
      <c r="J32" s="337">
        <f t="shared" si="3"/>
        <v>0</v>
      </c>
      <c r="K32" s="245"/>
      <c r="L32" s="251"/>
      <c r="M32" s="245"/>
      <c r="N32" s="246"/>
      <c r="O32" s="246"/>
      <c r="P32" s="246"/>
      <c r="Q32" s="246"/>
      <c r="R32" s="250"/>
      <c r="S32" s="285"/>
      <c r="T32" s="67"/>
      <c r="U32" s="245"/>
      <c r="V32" s="246"/>
      <c r="W32" s="176"/>
      <c r="X32" s="247"/>
      <c r="Y32" s="245"/>
      <c r="Z32" s="178"/>
      <c r="AA32" s="248"/>
      <c r="AB32" s="178"/>
      <c r="AC32" s="245"/>
      <c r="AD32" s="178"/>
      <c r="AE32" s="248"/>
      <c r="AF32" s="178"/>
      <c r="AG32" s="59"/>
      <c r="AI32" s="6"/>
      <c r="AJ32" s="239"/>
    </row>
    <row r="33" spans="1:36" ht="12" customHeight="1" x14ac:dyDescent="0.3">
      <c r="A33" s="94">
        <f t="shared" si="0"/>
        <v>13</v>
      </c>
      <c r="B33" s="242" t="s">
        <v>50</v>
      </c>
      <c r="C33" s="931" t="s">
        <v>182</v>
      </c>
      <c r="D33" s="935" t="s">
        <v>453</v>
      </c>
      <c r="E33" s="926"/>
      <c r="F33" s="243" t="str">
        <f t="shared" si="1"/>
        <v>Сокращенное Название</v>
      </c>
      <c r="G33" s="242" t="s">
        <v>345</v>
      </c>
      <c r="H33" s="242" t="str">
        <f t="shared" ca="1" si="2"/>
        <v>г.р.???</v>
      </c>
      <c r="I33" s="340" t="str">
        <f t="shared" si="4"/>
        <v>Фамилия_1 Имя Отчество</v>
      </c>
      <c r="J33" s="337">
        <f t="shared" si="3"/>
        <v>0</v>
      </c>
      <c r="K33" s="245"/>
      <c r="L33" s="251"/>
      <c r="M33" s="245"/>
      <c r="N33" s="246"/>
      <c r="O33" s="246"/>
      <c r="P33" s="246"/>
      <c r="Q33" s="246"/>
      <c r="R33" s="250"/>
      <c r="S33" s="285"/>
      <c r="T33" s="67"/>
      <c r="U33" s="245"/>
      <c r="V33" s="246"/>
      <c r="W33" s="176"/>
      <c r="X33" s="247"/>
      <c r="Y33" s="245"/>
      <c r="Z33" s="178"/>
      <c r="AA33" s="248"/>
      <c r="AB33" s="178"/>
      <c r="AC33" s="245"/>
      <c r="AD33" s="178"/>
      <c r="AE33" s="248"/>
      <c r="AF33" s="178"/>
      <c r="AG33" s="59"/>
      <c r="AI33" s="6"/>
      <c r="AJ33" s="239"/>
    </row>
    <row r="34" spans="1:36" ht="12" customHeight="1" x14ac:dyDescent="0.3">
      <c r="A34" s="94">
        <f t="shared" si="0"/>
        <v>14</v>
      </c>
      <c r="B34" s="242" t="s">
        <v>7</v>
      </c>
      <c r="C34" s="931" t="s">
        <v>182</v>
      </c>
      <c r="D34" s="935" t="s">
        <v>453</v>
      </c>
      <c r="E34" s="926"/>
      <c r="F34" s="243" t="str">
        <f t="shared" si="1"/>
        <v>Сокращенное Название</v>
      </c>
      <c r="G34" s="242" t="s">
        <v>345</v>
      </c>
      <c r="H34" s="242" t="str">
        <f t="shared" ca="1" si="2"/>
        <v>г.р.???</v>
      </c>
      <c r="I34" s="340" t="str">
        <f t="shared" si="4"/>
        <v>Фамилия_1 Имя Отчество</v>
      </c>
      <c r="J34" s="337">
        <f t="shared" si="3"/>
        <v>0</v>
      </c>
      <c r="K34" s="245"/>
      <c r="L34" s="251"/>
      <c r="M34" s="245"/>
      <c r="N34" s="246"/>
      <c r="O34" s="246"/>
      <c r="P34" s="246"/>
      <c r="Q34" s="246"/>
      <c r="R34" s="250"/>
      <c r="S34" s="285"/>
      <c r="T34" s="67"/>
      <c r="U34" s="245"/>
      <c r="V34" s="246"/>
      <c r="W34" s="176"/>
      <c r="X34" s="247"/>
      <c r="Y34" s="245"/>
      <c r="Z34" s="178"/>
      <c r="AA34" s="248"/>
      <c r="AB34" s="178"/>
      <c r="AC34" s="245"/>
      <c r="AD34" s="178"/>
      <c r="AE34" s="248"/>
      <c r="AF34" s="178"/>
      <c r="AG34" s="59"/>
      <c r="AI34" s="6"/>
      <c r="AJ34" s="239"/>
    </row>
    <row r="35" spans="1:36" ht="12" customHeight="1" x14ac:dyDescent="0.3">
      <c r="A35" s="94">
        <f t="shared" si="0"/>
        <v>15</v>
      </c>
      <c r="B35" s="242" t="s">
        <v>30</v>
      </c>
      <c r="C35" s="931" t="s">
        <v>182</v>
      </c>
      <c r="D35" s="935" t="s">
        <v>453</v>
      </c>
      <c r="E35" s="926"/>
      <c r="F35" s="243" t="str">
        <f t="shared" si="1"/>
        <v>Сокращенное Название</v>
      </c>
      <c r="G35" s="242" t="s">
        <v>345</v>
      </c>
      <c r="H35" s="242" t="str">
        <f t="shared" ca="1" si="2"/>
        <v>г.р.???</v>
      </c>
      <c r="I35" s="340" t="str">
        <f t="shared" si="4"/>
        <v>Фамилия_1 Имя Отчество</v>
      </c>
      <c r="J35" s="337">
        <f t="shared" si="3"/>
        <v>0</v>
      </c>
      <c r="K35" s="245"/>
      <c r="L35" s="251"/>
      <c r="M35" s="245"/>
      <c r="N35" s="246"/>
      <c r="O35" s="246"/>
      <c r="P35" s="246"/>
      <c r="Q35" s="246"/>
      <c r="R35" s="250"/>
      <c r="S35" s="285"/>
      <c r="T35" s="67"/>
      <c r="U35" s="245"/>
      <c r="V35" s="246"/>
      <c r="W35" s="176"/>
      <c r="X35" s="247"/>
      <c r="Y35" s="245"/>
      <c r="Z35" s="178"/>
      <c r="AA35" s="248"/>
      <c r="AB35" s="178"/>
      <c r="AC35" s="245"/>
      <c r="AD35" s="178"/>
      <c r="AE35" s="248"/>
      <c r="AF35" s="178"/>
      <c r="AG35" s="59"/>
      <c r="AI35" s="6"/>
      <c r="AJ35" s="239"/>
    </row>
    <row r="36" spans="1:36" ht="12" customHeight="1" x14ac:dyDescent="0.3">
      <c r="A36" s="94">
        <f t="shared" si="0"/>
        <v>16</v>
      </c>
      <c r="B36" s="242" t="s">
        <v>30</v>
      </c>
      <c r="C36" s="931" t="s">
        <v>182</v>
      </c>
      <c r="D36" s="935" t="s">
        <v>453</v>
      </c>
      <c r="E36" s="926"/>
      <c r="F36" s="243" t="str">
        <f t="shared" si="1"/>
        <v>Сокращенное Название</v>
      </c>
      <c r="G36" s="242" t="s">
        <v>345</v>
      </c>
      <c r="H36" s="242" t="str">
        <f t="shared" ca="1" si="2"/>
        <v>г.р.???</v>
      </c>
      <c r="I36" s="340" t="str">
        <f t="shared" si="4"/>
        <v>Фамилия_1 Имя Отчество</v>
      </c>
      <c r="J36" s="337">
        <f t="shared" si="3"/>
        <v>0</v>
      </c>
      <c r="K36" s="245"/>
      <c r="L36" s="251"/>
      <c r="M36" s="245"/>
      <c r="N36" s="246"/>
      <c r="O36" s="246"/>
      <c r="P36" s="246"/>
      <c r="Q36" s="246"/>
      <c r="R36" s="250"/>
      <c r="S36" s="285"/>
      <c r="T36" s="67"/>
      <c r="U36" s="245"/>
      <c r="V36" s="246"/>
      <c r="W36" s="176"/>
      <c r="X36" s="247"/>
      <c r="Y36" s="245"/>
      <c r="Z36" s="178"/>
      <c r="AA36" s="248"/>
      <c r="AB36" s="178"/>
      <c r="AC36" s="245"/>
      <c r="AD36" s="178"/>
      <c r="AE36" s="248"/>
      <c r="AF36" s="178"/>
      <c r="AG36" s="59"/>
      <c r="AI36" s="6"/>
      <c r="AJ36" s="239"/>
    </row>
    <row r="37" spans="1:36" ht="12" customHeight="1" x14ac:dyDescent="0.3">
      <c r="A37" s="94">
        <f t="shared" si="0"/>
        <v>17</v>
      </c>
      <c r="B37" s="242" t="s">
        <v>30</v>
      </c>
      <c r="C37" s="931" t="s">
        <v>182</v>
      </c>
      <c r="D37" s="935" t="s">
        <v>453</v>
      </c>
      <c r="E37" s="926"/>
      <c r="F37" s="243" t="str">
        <f t="shared" si="1"/>
        <v>Сокращенное Название</v>
      </c>
      <c r="G37" s="242" t="s">
        <v>345</v>
      </c>
      <c r="H37" s="242" t="str">
        <f t="shared" ca="1" si="2"/>
        <v>г.р.???</v>
      </c>
      <c r="I37" s="340" t="str">
        <f t="shared" si="4"/>
        <v>Фамилия_1 Имя Отчество</v>
      </c>
      <c r="J37" s="337">
        <f t="shared" si="3"/>
        <v>0</v>
      </c>
      <c r="K37" s="245"/>
      <c r="L37" s="251"/>
      <c r="M37" s="245"/>
      <c r="N37" s="246"/>
      <c r="O37" s="246"/>
      <c r="P37" s="246"/>
      <c r="Q37" s="246"/>
      <c r="R37" s="250"/>
      <c r="S37" s="285"/>
      <c r="T37" s="67"/>
      <c r="U37" s="245"/>
      <c r="V37" s="246"/>
      <c r="W37" s="176"/>
      <c r="X37" s="247"/>
      <c r="Y37" s="245"/>
      <c r="Z37" s="178"/>
      <c r="AA37" s="248"/>
      <c r="AB37" s="178"/>
      <c r="AC37" s="245"/>
      <c r="AD37" s="178"/>
      <c r="AE37" s="248"/>
      <c r="AF37" s="178"/>
      <c r="AG37" s="59"/>
      <c r="AI37" s="6"/>
      <c r="AJ37" s="239"/>
    </row>
    <row r="38" spans="1:36" ht="12" customHeight="1" x14ac:dyDescent="0.3">
      <c r="A38" s="94">
        <f t="shared" si="0"/>
        <v>18</v>
      </c>
      <c r="B38" s="242" t="s">
        <v>30</v>
      </c>
      <c r="C38" s="931" t="s">
        <v>182</v>
      </c>
      <c r="D38" s="935" t="s">
        <v>453</v>
      </c>
      <c r="E38" s="926"/>
      <c r="F38" s="243" t="str">
        <f t="shared" si="1"/>
        <v>Сокращенное Название</v>
      </c>
      <c r="G38" s="242" t="s">
        <v>345</v>
      </c>
      <c r="H38" s="242" t="str">
        <f t="shared" ca="1" si="2"/>
        <v>г.р.???</v>
      </c>
      <c r="I38" s="340" t="str">
        <f t="shared" si="4"/>
        <v>Фамилия_1 Имя Отчество</v>
      </c>
      <c r="J38" s="337">
        <f t="shared" si="3"/>
        <v>0</v>
      </c>
      <c r="K38" s="245"/>
      <c r="L38" s="251"/>
      <c r="M38" s="245"/>
      <c r="N38" s="246"/>
      <c r="O38" s="246"/>
      <c r="P38" s="246"/>
      <c r="Q38" s="246"/>
      <c r="R38" s="250"/>
      <c r="S38" s="285"/>
      <c r="T38" s="67"/>
      <c r="U38" s="245"/>
      <c r="V38" s="246"/>
      <c r="W38" s="176"/>
      <c r="X38" s="247"/>
      <c r="Y38" s="245"/>
      <c r="Z38" s="178"/>
      <c r="AA38" s="248"/>
      <c r="AB38" s="178"/>
      <c r="AC38" s="245"/>
      <c r="AD38" s="178"/>
      <c r="AE38" s="248"/>
      <c r="AF38" s="178"/>
      <c r="AG38" s="59"/>
      <c r="AI38" s="6"/>
      <c r="AJ38" s="239"/>
    </row>
    <row r="39" spans="1:36" ht="12" customHeight="1" x14ac:dyDescent="0.3">
      <c r="A39" s="94">
        <f t="shared" si="0"/>
        <v>19</v>
      </c>
      <c r="B39" s="242" t="s">
        <v>30</v>
      </c>
      <c r="C39" s="931" t="s">
        <v>182</v>
      </c>
      <c r="D39" s="935" t="s">
        <v>453</v>
      </c>
      <c r="E39" s="926"/>
      <c r="F39" s="243" t="str">
        <f t="shared" si="1"/>
        <v>Сокращенное Название</v>
      </c>
      <c r="G39" s="242" t="s">
        <v>345</v>
      </c>
      <c r="H39" s="242" t="str">
        <f t="shared" ca="1" si="2"/>
        <v>г.р.???</v>
      </c>
      <c r="I39" s="340" t="str">
        <f t="shared" si="4"/>
        <v>Фамилия_1 Имя Отчество</v>
      </c>
      <c r="J39" s="337">
        <f t="shared" si="3"/>
        <v>0</v>
      </c>
      <c r="K39" s="245"/>
      <c r="L39" s="251"/>
      <c r="M39" s="245"/>
      <c r="N39" s="246"/>
      <c r="O39" s="246"/>
      <c r="P39" s="246"/>
      <c r="Q39" s="246"/>
      <c r="R39" s="250"/>
      <c r="S39" s="285"/>
      <c r="T39" s="67"/>
      <c r="U39" s="245"/>
      <c r="V39" s="246"/>
      <c r="W39" s="176"/>
      <c r="X39" s="247"/>
      <c r="Y39" s="245"/>
      <c r="Z39" s="178"/>
      <c r="AA39" s="248"/>
      <c r="AB39" s="178"/>
      <c r="AC39" s="245"/>
      <c r="AD39" s="178"/>
      <c r="AE39" s="248"/>
      <c r="AF39" s="178"/>
      <c r="AG39" s="59"/>
      <c r="AI39" s="6"/>
      <c r="AJ39" s="239"/>
    </row>
    <row r="40" spans="1:36" ht="12" customHeight="1" x14ac:dyDescent="0.3">
      <c r="A40" s="94">
        <f t="shared" si="0"/>
        <v>20</v>
      </c>
      <c r="B40" s="242" t="s">
        <v>30</v>
      </c>
      <c r="C40" s="931" t="s">
        <v>182</v>
      </c>
      <c r="D40" s="935" t="s">
        <v>453</v>
      </c>
      <c r="E40" s="926"/>
      <c r="F40" s="243" t="str">
        <f t="shared" si="1"/>
        <v>Сокращенное Название</v>
      </c>
      <c r="G40" s="242" t="s">
        <v>345</v>
      </c>
      <c r="H40" s="242" t="str">
        <f t="shared" ca="1" si="2"/>
        <v>г.р.???</v>
      </c>
      <c r="I40" s="340" t="str">
        <f t="shared" si="4"/>
        <v>Фамилия_1 Имя Отчество</v>
      </c>
      <c r="J40" s="337">
        <f t="shared" si="3"/>
        <v>0</v>
      </c>
      <c r="K40" s="245"/>
      <c r="L40" s="251"/>
      <c r="M40" s="245"/>
      <c r="N40" s="246"/>
      <c r="O40" s="246"/>
      <c r="P40" s="246"/>
      <c r="Q40" s="246"/>
      <c r="R40" s="250"/>
      <c r="S40" s="285"/>
      <c r="T40" s="67"/>
      <c r="U40" s="245"/>
      <c r="V40" s="246"/>
      <c r="W40" s="176"/>
      <c r="X40" s="247"/>
      <c r="Y40" s="245"/>
      <c r="Z40" s="178"/>
      <c r="AA40" s="248"/>
      <c r="AB40" s="178"/>
      <c r="AC40" s="245"/>
      <c r="AD40" s="178"/>
      <c r="AE40" s="248"/>
      <c r="AF40" s="178"/>
      <c r="AG40" s="59"/>
      <c r="AI40" s="6"/>
      <c r="AJ40" s="239"/>
    </row>
    <row r="41" spans="1:36" ht="12" customHeight="1" x14ac:dyDescent="0.3">
      <c r="A41" s="94">
        <f t="shared" si="0"/>
        <v>21</v>
      </c>
      <c r="B41" s="242" t="s">
        <v>30</v>
      </c>
      <c r="C41" s="931" t="s">
        <v>182</v>
      </c>
      <c r="D41" s="935" t="s">
        <v>453</v>
      </c>
      <c r="E41" s="926"/>
      <c r="F41" s="243" t="str">
        <f t="shared" si="1"/>
        <v>Сокращенное Название</v>
      </c>
      <c r="G41" s="242" t="s">
        <v>345</v>
      </c>
      <c r="H41" s="242" t="str">
        <f t="shared" ca="1" si="2"/>
        <v>г.р.???</v>
      </c>
      <c r="I41" s="340" t="str">
        <f t="shared" si="4"/>
        <v>Фамилия_1 Имя Отчество</v>
      </c>
      <c r="J41" s="337">
        <f t="shared" si="3"/>
        <v>0</v>
      </c>
      <c r="K41" s="245"/>
      <c r="L41" s="251"/>
      <c r="M41" s="245"/>
      <c r="N41" s="246"/>
      <c r="O41" s="246"/>
      <c r="P41" s="246"/>
      <c r="Q41" s="246"/>
      <c r="R41" s="250"/>
      <c r="S41" s="285"/>
      <c r="T41" s="67"/>
      <c r="U41" s="245"/>
      <c r="V41" s="246"/>
      <c r="W41" s="176"/>
      <c r="X41" s="247"/>
      <c r="Y41" s="245"/>
      <c r="Z41" s="178"/>
      <c r="AA41" s="248"/>
      <c r="AB41" s="178"/>
      <c r="AC41" s="245"/>
      <c r="AD41" s="178"/>
      <c r="AE41" s="248"/>
      <c r="AF41" s="178"/>
      <c r="AG41" s="59"/>
      <c r="AI41" s="6"/>
      <c r="AJ41" s="239"/>
    </row>
    <row r="42" spans="1:36" ht="12" customHeight="1" x14ac:dyDescent="0.3">
      <c r="A42" s="94">
        <f t="shared" si="0"/>
        <v>22</v>
      </c>
      <c r="B42" s="68" t="s">
        <v>56</v>
      </c>
      <c r="C42" s="931" t="s">
        <v>182</v>
      </c>
      <c r="D42" s="935" t="s">
        <v>453</v>
      </c>
      <c r="E42" s="926"/>
      <c r="F42" s="243" t="str">
        <f t="shared" si="1"/>
        <v>Сокращенное Название</v>
      </c>
      <c r="G42" s="242" t="s">
        <v>345</v>
      </c>
      <c r="H42" s="242" t="str">
        <f t="shared" ca="1" si="2"/>
        <v>г.р.???</v>
      </c>
      <c r="I42" s="340" t="str">
        <f t="shared" si="4"/>
        <v>Фамилия_1 Имя Отчество</v>
      </c>
      <c r="J42" s="337">
        <f t="shared" si="3"/>
        <v>0</v>
      </c>
      <c r="K42" s="245"/>
      <c r="L42" s="251"/>
      <c r="M42" s="245"/>
      <c r="N42" s="246"/>
      <c r="O42" s="246"/>
      <c r="P42" s="246"/>
      <c r="Q42" s="246"/>
      <c r="R42" s="250"/>
      <c r="S42" s="285"/>
      <c r="T42" s="67"/>
      <c r="U42" s="245"/>
      <c r="V42" s="246"/>
      <c r="W42" s="176"/>
      <c r="X42" s="247"/>
      <c r="Y42" s="245"/>
      <c r="Z42" s="178"/>
      <c r="AA42" s="248"/>
      <c r="AB42" s="178"/>
      <c r="AC42" s="245"/>
      <c r="AD42" s="178"/>
      <c r="AE42" s="248"/>
      <c r="AF42" s="178"/>
      <c r="AG42" s="59"/>
      <c r="AI42" s="6"/>
      <c r="AJ42" s="239"/>
    </row>
    <row r="43" spans="1:36" ht="12" customHeight="1" x14ac:dyDescent="0.3">
      <c r="A43" s="94">
        <f t="shared" si="0"/>
        <v>23</v>
      </c>
      <c r="B43" s="242" t="s">
        <v>48</v>
      </c>
      <c r="C43" s="931" t="s">
        <v>182</v>
      </c>
      <c r="D43" s="935" t="s">
        <v>453</v>
      </c>
      <c r="E43" s="926"/>
      <c r="F43" s="243" t="str">
        <f t="shared" si="1"/>
        <v>Сокращенное Название</v>
      </c>
      <c r="G43" s="242" t="s">
        <v>345</v>
      </c>
      <c r="H43" s="242" t="str">
        <f t="shared" ca="1" si="2"/>
        <v>г.р.???</v>
      </c>
      <c r="I43" s="340" t="str">
        <f t="shared" si="4"/>
        <v>Фамилия_1 Имя Отчество</v>
      </c>
      <c r="J43" s="337">
        <f t="shared" si="3"/>
        <v>0</v>
      </c>
      <c r="K43" s="245"/>
      <c r="L43" s="251"/>
      <c r="M43" s="245"/>
      <c r="N43" s="246"/>
      <c r="O43" s="246"/>
      <c r="P43" s="246"/>
      <c r="Q43" s="246"/>
      <c r="R43" s="250"/>
      <c r="S43" s="285"/>
      <c r="T43" s="67"/>
      <c r="U43" s="245"/>
      <c r="V43" s="246"/>
      <c r="W43" s="176"/>
      <c r="X43" s="247"/>
      <c r="Y43" s="245"/>
      <c r="Z43" s="178"/>
      <c r="AA43" s="248"/>
      <c r="AB43" s="178"/>
      <c r="AC43" s="245"/>
      <c r="AD43" s="178"/>
      <c r="AE43" s="248"/>
      <c r="AF43" s="178"/>
      <c r="AG43" s="59"/>
      <c r="AI43" s="6"/>
      <c r="AJ43" s="239"/>
    </row>
    <row r="44" spans="1:36" ht="12" customHeight="1" x14ac:dyDescent="0.3">
      <c r="A44" s="94">
        <f t="shared" si="0"/>
        <v>24</v>
      </c>
      <c r="B44" s="242" t="s">
        <v>7</v>
      </c>
      <c r="C44" s="931" t="s">
        <v>182</v>
      </c>
      <c r="D44" s="935" t="s">
        <v>453</v>
      </c>
      <c r="E44" s="926"/>
      <c r="F44" s="243" t="str">
        <f t="shared" si="1"/>
        <v>Сокращенное Название</v>
      </c>
      <c r="G44" s="242" t="s">
        <v>345</v>
      </c>
      <c r="H44" s="242" t="str">
        <f t="shared" ca="1" si="2"/>
        <v>г.р.???</v>
      </c>
      <c r="I44" s="340" t="str">
        <f t="shared" si="4"/>
        <v>Фамилия_1 Имя Отчество</v>
      </c>
      <c r="J44" s="337">
        <f t="shared" si="3"/>
        <v>0</v>
      </c>
      <c r="K44" s="245"/>
      <c r="L44" s="251"/>
      <c r="M44" s="245"/>
      <c r="N44" s="246"/>
      <c r="O44" s="246"/>
      <c r="P44" s="246"/>
      <c r="Q44" s="246"/>
      <c r="R44" s="250"/>
      <c r="S44" s="285"/>
      <c r="T44" s="67"/>
      <c r="U44" s="245"/>
      <c r="V44" s="246"/>
      <c r="W44" s="176"/>
      <c r="X44" s="247"/>
      <c r="Y44" s="245"/>
      <c r="Z44" s="178"/>
      <c r="AA44" s="248"/>
      <c r="AB44" s="178"/>
      <c r="AC44" s="245"/>
      <c r="AD44" s="178"/>
      <c r="AE44" s="248"/>
      <c r="AF44" s="178"/>
      <c r="AG44" s="59"/>
      <c r="AI44" s="6"/>
      <c r="AJ44" s="239"/>
    </row>
    <row r="45" spans="1:36" ht="12.75" customHeight="1" thickBot="1" x14ac:dyDescent="0.35">
      <c r="A45" s="96">
        <f>A44+1</f>
        <v>25</v>
      </c>
      <c r="B45" s="207" t="s">
        <v>30</v>
      </c>
      <c r="C45" s="932" t="s">
        <v>182</v>
      </c>
      <c r="D45" s="936" t="s">
        <v>453</v>
      </c>
      <c r="E45" s="928"/>
      <c r="F45" s="254" t="str">
        <f t="shared" si="1"/>
        <v>Сокращенное Название</v>
      </c>
      <c r="G45" s="207" t="s">
        <v>345</v>
      </c>
      <c r="H45" s="207" t="str">
        <f t="shared" ca="1" si="2"/>
        <v>г.р.???</v>
      </c>
      <c r="I45" s="341" t="str">
        <f>I44</f>
        <v>Фамилия_1 Имя Отчество</v>
      </c>
      <c r="J45" s="344">
        <f t="shared" si="3"/>
        <v>0</v>
      </c>
      <c r="K45" s="256"/>
      <c r="L45" s="262"/>
      <c r="M45" s="256"/>
      <c r="N45" s="257"/>
      <c r="O45" s="257"/>
      <c r="P45" s="257"/>
      <c r="Q45" s="257"/>
      <c r="R45" s="261"/>
      <c r="S45" s="287"/>
      <c r="T45" s="288"/>
      <c r="U45" s="289"/>
      <c r="V45" s="290"/>
      <c r="W45" s="745"/>
      <c r="X45" s="747"/>
      <c r="Y45" s="289"/>
      <c r="Z45" s="291"/>
      <c r="AA45" s="292"/>
      <c r="AB45" s="291"/>
      <c r="AC45" s="289"/>
      <c r="AD45" s="291"/>
      <c r="AE45" s="292"/>
      <c r="AF45" s="291"/>
      <c r="AG45" s="59"/>
      <c r="AI45" s="6"/>
      <c r="AJ45" s="239"/>
    </row>
    <row r="46" spans="1:36" ht="12" customHeight="1" x14ac:dyDescent="0.3">
      <c r="A46" s="348">
        <f t="shared" si="0"/>
        <v>26</v>
      </c>
      <c r="B46" s="349" t="s">
        <v>28</v>
      </c>
      <c r="C46" s="933" t="s">
        <v>183</v>
      </c>
      <c r="D46" s="937" t="s">
        <v>453</v>
      </c>
      <c r="E46" s="927"/>
      <c r="F46" s="345" t="str">
        <f t="shared" si="1"/>
        <v>Сокращенное Название</v>
      </c>
      <c r="G46" s="232" t="s">
        <v>346</v>
      </c>
      <c r="H46" s="346" t="str">
        <f t="shared" ca="1" si="2"/>
        <v>г.р.???</v>
      </c>
      <c r="I46" s="347" t="str">
        <f t="shared" si="4"/>
        <v>Фамилия_1 Имя Отчество</v>
      </c>
      <c r="J46" s="336">
        <f t="shared" si="3"/>
        <v>0</v>
      </c>
      <c r="K46" s="263"/>
      <c r="L46" s="283"/>
      <c r="M46" s="263"/>
      <c r="N46" s="264"/>
      <c r="O46" s="264"/>
      <c r="P46" s="264"/>
      <c r="Q46" s="264"/>
      <c r="R46" s="265"/>
      <c r="S46" s="284"/>
      <c r="T46" s="66"/>
      <c r="U46" s="234"/>
      <c r="V46" s="235"/>
      <c r="W46" s="175"/>
      <c r="X46" s="236"/>
      <c r="Y46" s="234"/>
      <c r="Z46" s="180"/>
      <c r="AA46" s="237"/>
      <c r="AB46" s="180"/>
      <c r="AC46" s="234"/>
      <c r="AD46" s="180"/>
      <c r="AE46" s="237"/>
      <c r="AF46" s="180"/>
      <c r="AG46" s="59"/>
      <c r="AI46" s="6"/>
      <c r="AJ46" s="239"/>
    </row>
    <row r="47" spans="1:36" ht="12" customHeight="1" x14ac:dyDescent="0.3">
      <c r="A47" s="94">
        <f t="shared" si="0"/>
        <v>27</v>
      </c>
      <c r="B47" s="242" t="s">
        <v>30</v>
      </c>
      <c r="C47" s="931" t="s">
        <v>183</v>
      </c>
      <c r="D47" s="935" t="s">
        <v>453</v>
      </c>
      <c r="E47" s="926"/>
      <c r="F47" s="243" t="str">
        <f t="shared" si="1"/>
        <v>Сокращенное Название</v>
      </c>
      <c r="G47" s="242" t="s">
        <v>346</v>
      </c>
      <c r="H47" s="242" t="str">
        <f t="shared" ca="1" si="2"/>
        <v>г.р.???</v>
      </c>
      <c r="I47" s="340" t="str">
        <f t="shared" si="4"/>
        <v>Фамилия_1 Имя Отчество</v>
      </c>
      <c r="J47" s="337">
        <f t="shared" si="3"/>
        <v>0</v>
      </c>
      <c r="K47" s="245"/>
      <c r="L47" s="251"/>
      <c r="M47" s="245"/>
      <c r="N47" s="246"/>
      <c r="O47" s="246"/>
      <c r="P47" s="246"/>
      <c r="Q47" s="246"/>
      <c r="R47" s="247"/>
      <c r="S47" s="285"/>
      <c r="T47" s="67"/>
      <c r="U47" s="245"/>
      <c r="V47" s="246"/>
      <c r="W47" s="176"/>
      <c r="X47" s="247"/>
      <c r="Y47" s="245"/>
      <c r="Z47" s="178"/>
      <c r="AA47" s="248"/>
      <c r="AB47" s="178"/>
      <c r="AC47" s="245"/>
      <c r="AD47" s="178"/>
      <c r="AE47" s="248"/>
      <c r="AF47" s="178"/>
      <c r="AG47" s="59"/>
      <c r="AI47" s="6"/>
      <c r="AJ47" s="239"/>
    </row>
    <row r="48" spans="1:36" ht="12" customHeight="1" x14ac:dyDescent="0.3">
      <c r="A48" s="94">
        <f t="shared" si="0"/>
        <v>28</v>
      </c>
      <c r="B48" s="242" t="s">
        <v>30</v>
      </c>
      <c r="C48" s="931" t="s">
        <v>183</v>
      </c>
      <c r="D48" s="935" t="s">
        <v>453</v>
      </c>
      <c r="E48" s="926"/>
      <c r="F48" s="243" t="str">
        <f t="shared" si="1"/>
        <v>Сокращенное Название</v>
      </c>
      <c r="G48" s="242" t="s">
        <v>346</v>
      </c>
      <c r="H48" s="242" t="str">
        <f t="shared" ca="1" si="2"/>
        <v>г.р.???</v>
      </c>
      <c r="I48" s="340" t="str">
        <f t="shared" si="4"/>
        <v>Фамилия_1 Имя Отчество</v>
      </c>
      <c r="J48" s="337">
        <f t="shared" si="3"/>
        <v>0</v>
      </c>
      <c r="K48" s="245"/>
      <c r="L48" s="251"/>
      <c r="M48" s="245"/>
      <c r="N48" s="246"/>
      <c r="O48" s="246"/>
      <c r="P48" s="246"/>
      <c r="Q48" s="246"/>
      <c r="R48" s="247"/>
      <c r="S48" s="285"/>
      <c r="T48" s="67"/>
      <c r="U48" s="245"/>
      <c r="V48" s="246"/>
      <c r="W48" s="176"/>
      <c r="X48" s="247"/>
      <c r="Y48" s="245"/>
      <c r="Z48" s="178"/>
      <c r="AA48" s="248"/>
      <c r="AB48" s="178"/>
      <c r="AC48" s="245"/>
      <c r="AD48" s="178"/>
      <c r="AE48" s="248"/>
      <c r="AF48" s="178"/>
      <c r="AG48" s="59"/>
      <c r="AI48" s="6"/>
      <c r="AJ48" s="239"/>
    </row>
    <row r="49" spans="1:36" ht="12" customHeight="1" x14ac:dyDescent="0.3">
      <c r="A49" s="94">
        <f t="shared" si="0"/>
        <v>29</v>
      </c>
      <c r="B49" s="242" t="s">
        <v>30</v>
      </c>
      <c r="C49" s="931" t="s">
        <v>183</v>
      </c>
      <c r="D49" s="935" t="s">
        <v>453</v>
      </c>
      <c r="E49" s="926"/>
      <c r="F49" s="243" t="str">
        <f t="shared" si="1"/>
        <v>Сокращенное Название</v>
      </c>
      <c r="G49" s="242" t="s">
        <v>346</v>
      </c>
      <c r="H49" s="242" t="str">
        <f t="shared" ca="1" si="2"/>
        <v>г.р.???</v>
      </c>
      <c r="I49" s="340" t="str">
        <f t="shared" si="4"/>
        <v>Фамилия_1 Имя Отчество</v>
      </c>
      <c r="J49" s="337">
        <f t="shared" si="3"/>
        <v>0</v>
      </c>
      <c r="K49" s="245"/>
      <c r="L49" s="251"/>
      <c r="M49" s="245"/>
      <c r="N49" s="246"/>
      <c r="O49" s="246"/>
      <c r="P49" s="246"/>
      <c r="Q49" s="246"/>
      <c r="R49" s="247"/>
      <c r="S49" s="285"/>
      <c r="T49" s="67"/>
      <c r="U49" s="245"/>
      <c r="V49" s="246"/>
      <c r="W49" s="176"/>
      <c r="X49" s="247"/>
      <c r="Y49" s="245"/>
      <c r="Z49" s="178"/>
      <c r="AA49" s="248"/>
      <c r="AB49" s="178"/>
      <c r="AC49" s="245"/>
      <c r="AD49" s="178"/>
      <c r="AE49" s="248"/>
      <c r="AF49" s="178"/>
      <c r="AG49" s="59"/>
      <c r="AI49" s="6"/>
      <c r="AJ49" s="239"/>
    </row>
    <row r="50" spans="1:36" ht="12" customHeight="1" x14ac:dyDescent="0.3">
      <c r="A50" s="94">
        <f t="shared" si="0"/>
        <v>30</v>
      </c>
      <c r="B50" s="242" t="s">
        <v>30</v>
      </c>
      <c r="C50" s="931" t="s">
        <v>183</v>
      </c>
      <c r="D50" s="935" t="s">
        <v>453</v>
      </c>
      <c r="E50" s="926"/>
      <c r="F50" s="243" t="str">
        <f t="shared" si="1"/>
        <v>Сокращенное Название</v>
      </c>
      <c r="G50" s="242" t="s">
        <v>346</v>
      </c>
      <c r="H50" s="242" t="str">
        <f t="shared" ca="1" si="2"/>
        <v>г.р.???</v>
      </c>
      <c r="I50" s="340" t="str">
        <f t="shared" si="4"/>
        <v>Фамилия_1 Имя Отчество</v>
      </c>
      <c r="J50" s="337">
        <f t="shared" si="3"/>
        <v>0</v>
      </c>
      <c r="K50" s="245"/>
      <c r="L50" s="251"/>
      <c r="M50" s="245"/>
      <c r="N50" s="246"/>
      <c r="O50" s="246"/>
      <c r="P50" s="246"/>
      <c r="Q50" s="246"/>
      <c r="R50" s="247"/>
      <c r="S50" s="285"/>
      <c r="T50" s="67"/>
      <c r="U50" s="245"/>
      <c r="V50" s="246"/>
      <c r="W50" s="176"/>
      <c r="X50" s="247"/>
      <c r="Y50" s="245"/>
      <c r="Z50" s="178"/>
      <c r="AA50" s="248"/>
      <c r="AB50" s="178"/>
      <c r="AC50" s="245"/>
      <c r="AD50" s="178"/>
      <c r="AE50" s="248"/>
      <c r="AF50" s="178"/>
      <c r="AG50" s="59"/>
      <c r="AI50" s="6"/>
      <c r="AJ50" s="239"/>
    </row>
    <row r="51" spans="1:36" ht="12" customHeight="1" x14ac:dyDescent="0.3">
      <c r="A51" s="94">
        <f t="shared" si="0"/>
        <v>31</v>
      </c>
      <c r="B51" s="242" t="s">
        <v>30</v>
      </c>
      <c r="C51" s="931" t="s">
        <v>183</v>
      </c>
      <c r="D51" s="935" t="s">
        <v>453</v>
      </c>
      <c r="E51" s="926"/>
      <c r="F51" s="243" t="str">
        <f t="shared" si="1"/>
        <v>Сокращенное Название</v>
      </c>
      <c r="G51" s="242" t="s">
        <v>346</v>
      </c>
      <c r="H51" s="242" t="str">
        <f t="shared" ca="1" si="2"/>
        <v>г.р.???</v>
      </c>
      <c r="I51" s="340" t="str">
        <f t="shared" si="4"/>
        <v>Фамилия_1 Имя Отчество</v>
      </c>
      <c r="J51" s="337">
        <f t="shared" si="3"/>
        <v>0</v>
      </c>
      <c r="K51" s="245"/>
      <c r="L51" s="251"/>
      <c r="M51" s="245"/>
      <c r="N51" s="246"/>
      <c r="O51" s="246"/>
      <c r="P51" s="246"/>
      <c r="Q51" s="246"/>
      <c r="R51" s="247"/>
      <c r="S51" s="285"/>
      <c r="T51" s="67"/>
      <c r="U51" s="245"/>
      <c r="V51" s="246"/>
      <c r="W51" s="176"/>
      <c r="X51" s="247"/>
      <c r="Y51" s="245"/>
      <c r="Z51" s="178"/>
      <c r="AA51" s="248"/>
      <c r="AB51" s="178"/>
      <c r="AC51" s="245"/>
      <c r="AD51" s="178"/>
      <c r="AE51" s="248"/>
      <c r="AF51" s="178"/>
      <c r="AG51" s="59"/>
      <c r="AI51" s="6"/>
      <c r="AJ51" s="239"/>
    </row>
    <row r="52" spans="1:36" ht="12" customHeight="1" x14ac:dyDescent="0.3">
      <c r="A52" s="94">
        <f t="shared" si="0"/>
        <v>32</v>
      </c>
      <c r="B52" s="242" t="s">
        <v>30</v>
      </c>
      <c r="C52" s="931" t="s">
        <v>183</v>
      </c>
      <c r="D52" s="935" t="s">
        <v>453</v>
      </c>
      <c r="E52" s="926"/>
      <c r="F52" s="243" t="str">
        <f t="shared" si="1"/>
        <v>Сокращенное Название</v>
      </c>
      <c r="G52" s="242" t="s">
        <v>346</v>
      </c>
      <c r="H52" s="242" t="str">
        <f t="shared" ca="1" si="2"/>
        <v>г.р.???</v>
      </c>
      <c r="I52" s="340" t="str">
        <f t="shared" si="4"/>
        <v>Фамилия_1 Имя Отчество</v>
      </c>
      <c r="J52" s="337">
        <f t="shared" si="3"/>
        <v>0</v>
      </c>
      <c r="K52" s="245"/>
      <c r="L52" s="251"/>
      <c r="M52" s="245"/>
      <c r="N52" s="246"/>
      <c r="O52" s="246"/>
      <c r="P52" s="246"/>
      <c r="Q52" s="246"/>
      <c r="R52" s="247"/>
      <c r="S52" s="285"/>
      <c r="T52" s="67"/>
      <c r="U52" s="245"/>
      <c r="V52" s="246"/>
      <c r="W52" s="176"/>
      <c r="X52" s="247"/>
      <c r="Y52" s="245"/>
      <c r="Z52" s="178"/>
      <c r="AA52" s="248"/>
      <c r="AB52" s="178"/>
      <c r="AC52" s="245"/>
      <c r="AD52" s="178"/>
      <c r="AE52" s="248"/>
      <c r="AF52" s="178"/>
      <c r="AG52" s="59"/>
      <c r="AI52" s="6"/>
      <c r="AJ52" s="239"/>
    </row>
    <row r="53" spans="1:36" ht="12" customHeight="1" x14ac:dyDescent="0.3">
      <c r="A53" s="94">
        <f t="shared" si="0"/>
        <v>33</v>
      </c>
      <c r="B53" s="242" t="s">
        <v>30</v>
      </c>
      <c r="C53" s="931" t="s">
        <v>183</v>
      </c>
      <c r="D53" s="935" t="s">
        <v>453</v>
      </c>
      <c r="E53" s="926"/>
      <c r="F53" s="243" t="str">
        <f t="shared" si="1"/>
        <v>Сокращенное Название</v>
      </c>
      <c r="G53" s="242" t="s">
        <v>346</v>
      </c>
      <c r="H53" s="242" t="str">
        <f t="shared" ref="H53:H70" ca="1" si="5">IF(ISNUMBER(E53),IF(ISBLANK($L$5),IF(ISBLANK($N$5),IF(ISBLANK($L$4),IF(ISBLANK($N$4),IF(ISBLANK($L$3),IF(ISBLANK($N$3),IF(ISBLANK($L$2),IF(ISBLANK($N$2),1,IF(YEAR(TODAY())-$N$2&lt;=E53,1,"нед-н")),IF(ISBLANK($N$2),IF(YEAR(TODAY())-$L$2&gt;=E53,1,"нед-н"),IF(YEAR(TODAY())-$N$2&lt;=E53,IF(YEAR(TODAY())-$L$2&gt;=E53,1,"нед-н"),"нед-н"))),IF(YEAR(TODAY())-$N$3&lt;=E53,2,IF(ISBLANK($N$2),IF(YEAR(TODAY())-$L$2&gt;=E53,1,"нед-н"),IF(YEAR(TODAY())-$N$2&lt;=E53,IF(YEAR(TODAY())-$L$2&gt;=E53,1,"нед-н"),"нед-н")))),IF(YEAR(TODAY())-$N$3&lt;=E53,IF(YEAR(TODAY())-$L$3&gt;=E53,2,"нед-н"),IF(ISBLANK($N$2),IF(YEAR(TODAY())-$L$2&gt;=E53,1,"нед-н"),IF(YEAR(TODAY())-$N$2&lt;=E53,IF(YEAR(TODAY())-$L$2&gt;=E53,1,"нед-н"),"нед-н")))),IF(YEAR(TODAY())-$N$4&lt;=E53,3,IF(YEAR(TODAY())-$N$3&lt;=E53,IF(YEAR(TODAY())-$L$3&gt;=E53,2,"нед-н"),IF(ISBLANK($N$2),IF(YEAR(TODAY())-$L$2&gt;=E53,1,"нед-н"),IF(YEAR(TODAY())-$N$2&lt;=E53,IF(YEAR(TODAY())-$L$2&gt;=E53,1,"нед-н"),"нед-н"))))),IF(YEAR(TODAY())-$N$4&lt;=E53,IF(YEAR(TODAY())-$L$4&gt;=E53,3,"нед-н"),IF(YEAR(TODAY())-$N$3&lt;=E53,IF(YEAR(TODAY())-$L$3&gt;=E53,2,"нед-н"),IF(ISBLANK($N$2),IF(YEAR(TODAY())-$L$2&gt;=E53,1,"нед-н"),IF(YEAR(TODAY())-$N$2&lt;=E53,IF(YEAR(TODAY())-$L$2&gt;=E53,1,"нед-н"),"нед-н"))))),IF(YEAR(TODAY())-$N$5&lt;=E53,4,IF(YEAR(TODAY())-$N$4&lt;=E53,IF(YEAR(TODAY())-$L$4&gt;=E53,3,"нед-н"),IF(YEAR(TODAY())-$N$3&lt;=E53,IF(YEAR(TODAY())-$L$3&gt;=E53,2,"нед-н"),IF(ISBLANK($N$2),IF(YEAR(TODAY())-$L$2&gt;=E53,1,"нед-н"),IF(YEAR(TODAY())-$N$2&lt;=E53,IF(YEAR(TODAY())-$L$2&gt;=E53,1,"нед-н"),"нед-н")))))),IF(YEAR(TODAY())-$N$5&lt;=E53,IF(YEAR(TODAY())-$L$5&gt;=E53,4,"нед-н"),IF(YEAR(TODAY())-$N$4&lt;=E53,IF(YEAR(TODAY())-$L$4&gt;=E53,3,"нед-н"),IF(YEAR(TODAY())-$N$3&lt;=E53,IF(YEAR(TODAY())-$L$3&gt;=E53,2,"нед-н"),IF(ISBLANK($N$2),IF(YEAR(TODAY())-$L$2&gt;=E53,1,"нед-н"),IF(YEAR(TODAY())-$N$2&lt;=E53,IF(YEAR(TODAY())-$L$2&gt;=E53,1,"нед-н"),"нед-н")))))),"г.р.???")</f>
        <v>г.р.???</v>
      </c>
      <c r="I53" s="340" t="str">
        <f t="shared" si="4"/>
        <v>Фамилия_1 Имя Отчество</v>
      </c>
      <c r="J53" s="337">
        <f t="shared" ref="J53:J70" si="6">COUNTA(K53:W53)</f>
        <v>0</v>
      </c>
      <c r="K53" s="245"/>
      <c r="L53" s="251"/>
      <c r="M53" s="245"/>
      <c r="N53" s="246"/>
      <c r="O53" s="246"/>
      <c r="P53" s="246"/>
      <c r="Q53" s="246"/>
      <c r="R53" s="247"/>
      <c r="S53" s="285"/>
      <c r="T53" s="67"/>
      <c r="U53" s="245"/>
      <c r="V53" s="246"/>
      <c r="W53" s="176"/>
      <c r="X53" s="247"/>
      <c r="Y53" s="245"/>
      <c r="Z53" s="178"/>
      <c r="AA53" s="248"/>
      <c r="AB53" s="178"/>
      <c r="AC53" s="245"/>
      <c r="AD53" s="178"/>
      <c r="AE53" s="248"/>
      <c r="AF53" s="178"/>
      <c r="AG53" s="59"/>
      <c r="AI53" s="6"/>
      <c r="AJ53" s="239"/>
    </row>
    <row r="54" spans="1:36" ht="12" customHeight="1" x14ac:dyDescent="0.3">
      <c r="A54" s="94">
        <f t="shared" si="0"/>
        <v>34</v>
      </c>
      <c r="B54" s="242" t="s">
        <v>44</v>
      </c>
      <c r="C54" s="931" t="s">
        <v>183</v>
      </c>
      <c r="D54" s="935" t="s">
        <v>453</v>
      </c>
      <c r="E54" s="926"/>
      <c r="F54" s="243" t="str">
        <f t="shared" si="1"/>
        <v>Сокращенное Название</v>
      </c>
      <c r="G54" s="242" t="s">
        <v>346</v>
      </c>
      <c r="H54" s="242" t="str">
        <f t="shared" ca="1" si="5"/>
        <v>г.р.???</v>
      </c>
      <c r="I54" s="340" t="str">
        <f t="shared" si="4"/>
        <v>Фамилия_1 Имя Отчество</v>
      </c>
      <c r="J54" s="337">
        <f t="shared" si="6"/>
        <v>0</v>
      </c>
      <c r="K54" s="245"/>
      <c r="L54" s="251"/>
      <c r="M54" s="245"/>
      <c r="N54" s="246"/>
      <c r="O54" s="246"/>
      <c r="P54" s="246"/>
      <c r="Q54" s="246"/>
      <c r="R54" s="247"/>
      <c r="S54" s="285"/>
      <c r="T54" s="67"/>
      <c r="U54" s="245"/>
      <c r="V54" s="246"/>
      <c r="W54" s="176"/>
      <c r="X54" s="247"/>
      <c r="Y54" s="245"/>
      <c r="Z54" s="178"/>
      <c r="AA54" s="248"/>
      <c r="AB54" s="178"/>
      <c r="AC54" s="245"/>
      <c r="AD54" s="178"/>
      <c r="AE54" s="248"/>
      <c r="AF54" s="178"/>
      <c r="AG54" s="59"/>
      <c r="AI54" s="6"/>
      <c r="AJ54" s="239"/>
    </row>
    <row r="55" spans="1:36" ht="12" customHeight="1" x14ac:dyDescent="0.3">
      <c r="A55" s="94">
        <f t="shared" si="0"/>
        <v>35</v>
      </c>
      <c r="B55" s="242" t="s">
        <v>46</v>
      </c>
      <c r="C55" s="931" t="s">
        <v>183</v>
      </c>
      <c r="D55" s="935" t="s">
        <v>453</v>
      </c>
      <c r="E55" s="926"/>
      <c r="F55" s="243" t="str">
        <f t="shared" si="1"/>
        <v>Сокращенное Название</v>
      </c>
      <c r="G55" s="242" t="s">
        <v>346</v>
      </c>
      <c r="H55" s="242" t="str">
        <f t="shared" ca="1" si="5"/>
        <v>г.р.???</v>
      </c>
      <c r="I55" s="340" t="str">
        <f t="shared" si="4"/>
        <v>Фамилия_1 Имя Отчество</v>
      </c>
      <c r="J55" s="337">
        <f t="shared" si="6"/>
        <v>0</v>
      </c>
      <c r="K55" s="245"/>
      <c r="L55" s="251"/>
      <c r="M55" s="245"/>
      <c r="N55" s="246"/>
      <c r="O55" s="246"/>
      <c r="P55" s="246"/>
      <c r="Q55" s="246"/>
      <c r="R55" s="247"/>
      <c r="S55" s="285"/>
      <c r="T55" s="67"/>
      <c r="U55" s="245"/>
      <c r="V55" s="246"/>
      <c r="W55" s="176"/>
      <c r="X55" s="247"/>
      <c r="Y55" s="245"/>
      <c r="Z55" s="178"/>
      <c r="AA55" s="248"/>
      <c r="AB55" s="178"/>
      <c r="AC55" s="245"/>
      <c r="AD55" s="178"/>
      <c r="AE55" s="248"/>
      <c r="AF55" s="178"/>
      <c r="AG55" s="59"/>
      <c r="AI55" s="6"/>
      <c r="AJ55" s="239"/>
    </row>
    <row r="56" spans="1:36" ht="12" customHeight="1" x14ac:dyDescent="0.3">
      <c r="A56" s="94">
        <f t="shared" si="0"/>
        <v>36</v>
      </c>
      <c r="B56" s="242" t="s">
        <v>48</v>
      </c>
      <c r="C56" s="931" t="s">
        <v>183</v>
      </c>
      <c r="D56" s="935" t="s">
        <v>453</v>
      </c>
      <c r="E56" s="926"/>
      <c r="F56" s="243" t="str">
        <f t="shared" si="1"/>
        <v>Сокращенное Название</v>
      </c>
      <c r="G56" s="242" t="s">
        <v>346</v>
      </c>
      <c r="H56" s="242" t="str">
        <f t="shared" ca="1" si="5"/>
        <v>г.р.???</v>
      </c>
      <c r="I56" s="340" t="str">
        <f t="shared" si="4"/>
        <v>Фамилия_1 Имя Отчество</v>
      </c>
      <c r="J56" s="337">
        <f t="shared" si="6"/>
        <v>0</v>
      </c>
      <c r="K56" s="245"/>
      <c r="L56" s="251"/>
      <c r="M56" s="245"/>
      <c r="N56" s="246"/>
      <c r="O56" s="246"/>
      <c r="P56" s="246"/>
      <c r="Q56" s="246"/>
      <c r="R56" s="247"/>
      <c r="S56" s="285"/>
      <c r="T56" s="67"/>
      <c r="U56" s="245"/>
      <c r="V56" s="246"/>
      <c r="W56" s="176"/>
      <c r="X56" s="247"/>
      <c r="Y56" s="245"/>
      <c r="Z56" s="178"/>
      <c r="AA56" s="248"/>
      <c r="AB56" s="178"/>
      <c r="AC56" s="245"/>
      <c r="AD56" s="178"/>
      <c r="AE56" s="248"/>
      <c r="AF56" s="178"/>
      <c r="AG56" s="59"/>
      <c r="AI56" s="6"/>
      <c r="AJ56" s="239"/>
    </row>
    <row r="57" spans="1:36" ht="12" customHeight="1" x14ac:dyDescent="0.3">
      <c r="A57" s="94">
        <f t="shared" si="0"/>
        <v>37</v>
      </c>
      <c r="B57" s="242" t="s">
        <v>50</v>
      </c>
      <c r="C57" s="931" t="s">
        <v>183</v>
      </c>
      <c r="D57" s="935" t="s">
        <v>453</v>
      </c>
      <c r="E57" s="926"/>
      <c r="F57" s="243" t="str">
        <f t="shared" si="1"/>
        <v>Сокращенное Название</v>
      </c>
      <c r="G57" s="242" t="s">
        <v>346</v>
      </c>
      <c r="H57" s="242" t="str">
        <f t="shared" ca="1" si="5"/>
        <v>г.р.???</v>
      </c>
      <c r="I57" s="340" t="str">
        <f t="shared" si="4"/>
        <v>Фамилия_1 Имя Отчество</v>
      </c>
      <c r="J57" s="337">
        <f t="shared" si="6"/>
        <v>0</v>
      </c>
      <c r="K57" s="245"/>
      <c r="L57" s="251"/>
      <c r="M57" s="245"/>
      <c r="N57" s="246"/>
      <c r="O57" s="246"/>
      <c r="P57" s="246"/>
      <c r="Q57" s="246"/>
      <c r="R57" s="247"/>
      <c r="S57" s="285"/>
      <c r="T57" s="67"/>
      <c r="U57" s="245"/>
      <c r="V57" s="246"/>
      <c r="W57" s="176"/>
      <c r="X57" s="247"/>
      <c r="Y57" s="245"/>
      <c r="Z57" s="178"/>
      <c r="AA57" s="248"/>
      <c r="AB57" s="178"/>
      <c r="AC57" s="245"/>
      <c r="AD57" s="178"/>
      <c r="AE57" s="248"/>
      <c r="AF57" s="178"/>
      <c r="AG57" s="59"/>
      <c r="AI57" s="6"/>
      <c r="AJ57" s="239"/>
    </row>
    <row r="58" spans="1:36" ht="12" customHeight="1" x14ac:dyDescent="0.3">
      <c r="A58" s="94">
        <f t="shared" si="0"/>
        <v>38</v>
      </c>
      <c r="B58" s="242" t="s">
        <v>50</v>
      </c>
      <c r="C58" s="931" t="s">
        <v>183</v>
      </c>
      <c r="D58" s="935" t="s">
        <v>453</v>
      </c>
      <c r="E58" s="926"/>
      <c r="F58" s="243" t="str">
        <f t="shared" si="1"/>
        <v>Сокращенное Название</v>
      </c>
      <c r="G58" s="242" t="s">
        <v>346</v>
      </c>
      <c r="H58" s="242" t="str">
        <f t="shared" ca="1" si="5"/>
        <v>г.р.???</v>
      </c>
      <c r="I58" s="340" t="str">
        <f t="shared" si="4"/>
        <v>Фамилия_1 Имя Отчество</v>
      </c>
      <c r="J58" s="337">
        <f t="shared" si="6"/>
        <v>0</v>
      </c>
      <c r="K58" s="245"/>
      <c r="L58" s="251"/>
      <c r="M58" s="245"/>
      <c r="N58" s="246"/>
      <c r="O58" s="246"/>
      <c r="P58" s="246"/>
      <c r="Q58" s="246"/>
      <c r="R58" s="247"/>
      <c r="S58" s="285"/>
      <c r="T58" s="67"/>
      <c r="U58" s="245"/>
      <c r="V58" s="246"/>
      <c r="W58" s="176"/>
      <c r="X58" s="247"/>
      <c r="Y58" s="245"/>
      <c r="Z58" s="178"/>
      <c r="AA58" s="248"/>
      <c r="AB58" s="178"/>
      <c r="AC58" s="245"/>
      <c r="AD58" s="178"/>
      <c r="AE58" s="248"/>
      <c r="AF58" s="178"/>
      <c r="AG58" s="59"/>
      <c r="AI58" s="6"/>
      <c r="AJ58" s="239"/>
    </row>
    <row r="59" spans="1:36" ht="12" customHeight="1" x14ac:dyDescent="0.3">
      <c r="A59" s="94">
        <f t="shared" si="0"/>
        <v>39</v>
      </c>
      <c r="B59" s="242" t="s">
        <v>50</v>
      </c>
      <c r="C59" s="931" t="s">
        <v>183</v>
      </c>
      <c r="D59" s="935" t="s">
        <v>453</v>
      </c>
      <c r="E59" s="926"/>
      <c r="F59" s="243" t="str">
        <f t="shared" si="1"/>
        <v>Сокращенное Название</v>
      </c>
      <c r="G59" s="242" t="s">
        <v>346</v>
      </c>
      <c r="H59" s="242" t="str">
        <f t="shared" ca="1" si="5"/>
        <v>г.р.???</v>
      </c>
      <c r="I59" s="340" t="str">
        <f t="shared" si="4"/>
        <v>Фамилия_1 Имя Отчество</v>
      </c>
      <c r="J59" s="337">
        <f t="shared" si="6"/>
        <v>0</v>
      </c>
      <c r="K59" s="245"/>
      <c r="L59" s="251"/>
      <c r="M59" s="245"/>
      <c r="N59" s="246"/>
      <c r="O59" s="246"/>
      <c r="P59" s="246"/>
      <c r="Q59" s="246"/>
      <c r="R59" s="247"/>
      <c r="S59" s="285"/>
      <c r="T59" s="67"/>
      <c r="U59" s="245"/>
      <c r="V59" s="246"/>
      <c r="W59" s="176"/>
      <c r="X59" s="247"/>
      <c r="Y59" s="245"/>
      <c r="Z59" s="178"/>
      <c r="AA59" s="248"/>
      <c r="AB59" s="178"/>
      <c r="AC59" s="245"/>
      <c r="AD59" s="178"/>
      <c r="AE59" s="248"/>
      <c r="AF59" s="178"/>
      <c r="AG59" s="59"/>
      <c r="AI59" s="6"/>
      <c r="AJ59" s="239"/>
    </row>
    <row r="60" spans="1:36" ht="12" customHeight="1" x14ac:dyDescent="0.3">
      <c r="A60" s="94">
        <f t="shared" si="0"/>
        <v>40</v>
      </c>
      <c r="B60" s="242" t="s">
        <v>50</v>
      </c>
      <c r="C60" s="931" t="s">
        <v>183</v>
      </c>
      <c r="D60" s="935" t="s">
        <v>453</v>
      </c>
      <c r="E60" s="926"/>
      <c r="F60" s="243" t="str">
        <f t="shared" si="1"/>
        <v>Сокращенное Название</v>
      </c>
      <c r="G60" s="242" t="s">
        <v>346</v>
      </c>
      <c r="H60" s="242" t="str">
        <f t="shared" ca="1" si="5"/>
        <v>г.р.???</v>
      </c>
      <c r="I60" s="340" t="str">
        <f t="shared" si="4"/>
        <v>Фамилия_1 Имя Отчество</v>
      </c>
      <c r="J60" s="337">
        <f t="shared" si="6"/>
        <v>0</v>
      </c>
      <c r="K60" s="245"/>
      <c r="L60" s="251"/>
      <c r="M60" s="245"/>
      <c r="N60" s="246"/>
      <c r="O60" s="246"/>
      <c r="P60" s="246"/>
      <c r="Q60" s="246"/>
      <c r="R60" s="247"/>
      <c r="S60" s="285"/>
      <c r="T60" s="67"/>
      <c r="U60" s="245"/>
      <c r="V60" s="246"/>
      <c r="W60" s="176"/>
      <c r="X60" s="247"/>
      <c r="Y60" s="245"/>
      <c r="Z60" s="178"/>
      <c r="AA60" s="248"/>
      <c r="AB60" s="178"/>
      <c r="AC60" s="245"/>
      <c r="AD60" s="178"/>
      <c r="AE60" s="248"/>
      <c r="AF60" s="178"/>
      <c r="AG60" s="59"/>
      <c r="AI60" s="6"/>
      <c r="AJ60" s="239"/>
    </row>
    <row r="61" spans="1:36" ht="12" customHeight="1" x14ac:dyDescent="0.3">
      <c r="A61" s="94">
        <f t="shared" si="0"/>
        <v>41</v>
      </c>
      <c r="B61" s="68" t="s">
        <v>27</v>
      </c>
      <c r="C61" s="931" t="s">
        <v>183</v>
      </c>
      <c r="D61" s="935" t="s">
        <v>453</v>
      </c>
      <c r="E61" s="926"/>
      <c r="F61" s="243" t="str">
        <f t="shared" si="1"/>
        <v>Сокращенное Название</v>
      </c>
      <c r="G61" s="242" t="s">
        <v>346</v>
      </c>
      <c r="H61" s="242" t="str">
        <f t="shared" ca="1" si="5"/>
        <v>г.р.???</v>
      </c>
      <c r="I61" s="340" t="str">
        <f t="shared" si="4"/>
        <v>Фамилия_1 Имя Отчество</v>
      </c>
      <c r="J61" s="337">
        <f t="shared" si="6"/>
        <v>0</v>
      </c>
      <c r="K61" s="245"/>
      <c r="L61" s="251"/>
      <c r="M61" s="245"/>
      <c r="N61" s="246"/>
      <c r="O61" s="246"/>
      <c r="P61" s="246"/>
      <c r="Q61" s="246"/>
      <c r="R61" s="247"/>
      <c r="S61" s="285"/>
      <c r="T61" s="67"/>
      <c r="U61" s="245"/>
      <c r="V61" s="246"/>
      <c r="W61" s="176"/>
      <c r="X61" s="247"/>
      <c r="Y61" s="245"/>
      <c r="Z61" s="178"/>
      <c r="AA61" s="248"/>
      <c r="AB61" s="178"/>
      <c r="AC61" s="245"/>
      <c r="AD61" s="178"/>
      <c r="AE61" s="248"/>
      <c r="AF61" s="178"/>
      <c r="AG61" s="59"/>
      <c r="AI61" s="6"/>
      <c r="AJ61" s="239"/>
    </row>
    <row r="62" spans="1:36" ht="12" customHeight="1" x14ac:dyDescent="0.3">
      <c r="A62" s="94">
        <f t="shared" si="0"/>
        <v>42</v>
      </c>
      <c r="B62" s="68" t="s">
        <v>27</v>
      </c>
      <c r="C62" s="931" t="s">
        <v>183</v>
      </c>
      <c r="D62" s="935" t="s">
        <v>453</v>
      </c>
      <c r="E62" s="926"/>
      <c r="F62" s="243" t="str">
        <f t="shared" si="1"/>
        <v>Сокращенное Название</v>
      </c>
      <c r="G62" s="242" t="s">
        <v>346</v>
      </c>
      <c r="H62" s="242" t="str">
        <f t="shared" ca="1" si="5"/>
        <v>г.р.???</v>
      </c>
      <c r="I62" s="340" t="str">
        <f t="shared" si="4"/>
        <v>Фамилия_1 Имя Отчество</v>
      </c>
      <c r="J62" s="337">
        <f t="shared" si="6"/>
        <v>0</v>
      </c>
      <c r="K62" s="245"/>
      <c r="L62" s="251"/>
      <c r="M62" s="245"/>
      <c r="N62" s="246"/>
      <c r="O62" s="246"/>
      <c r="P62" s="246"/>
      <c r="Q62" s="246"/>
      <c r="R62" s="247"/>
      <c r="S62" s="285"/>
      <c r="T62" s="67"/>
      <c r="U62" s="245"/>
      <c r="V62" s="246"/>
      <c r="W62" s="176"/>
      <c r="X62" s="247"/>
      <c r="Y62" s="245"/>
      <c r="Z62" s="178"/>
      <c r="AA62" s="248"/>
      <c r="AB62" s="178"/>
      <c r="AC62" s="245"/>
      <c r="AD62" s="178"/>
      <c r="AE62" s="248"/>
      <c r="AF62" s="178"/>
      <c r="AG62" s="59"/>
      <c r="AI62" s="6"/>
      <c r="AJ62" s="239"/>
    </row>
    <row r="63" spans="1:36" ht="12" customHeight="1" x14ac:dyDescent="0.3">
      <c r="A63" s="94">
        <f t="shared" si="0"/>
        <v>43</v>
      </c>
      <c r="B63" s="68" t="s">
        <v>27</v>
      </c>
      <c r="C63" s="931" t="s">
        <v>183</v>
      </c>
      <c r="D63" s="935" t="s">
        <v>453</v>
      </c>
      <c r="E63" s="926"/>
      <c r="F63" s="243" t="str">
        <f t="shared" si="1"/>
        <v>Сокращенное Название</v>
      </c>
      <c r="G63" s="242" t="s">
        <v>346</v>
      </c>
      <c r="H63" s="242" t="str">
        <f t="shared" ca="1" si="5"/>
        <v>г.р.???</v>
      </c>
      <c r="I63" s="340" t="str">
        <f t="shared" si="4"/>
        <v>Фамилия_1 Имя Отчество</v>
      </c>
      <c r="J63" s="337">
        <f t="shared" si="6"/>
        <v>0</v>
      </c>
      <c r="K63" s="245"/>
      <c r="L63" s="251"/>
      <c r="M63" s="245"/>
      <c r="N63" s="246"/>
      <c r="O63" s="246"/>
      <c r="P63" s="246"/>
      <c r="Q63" s="246"/>
      <c r="R63" s="247"/>
      <c r="S63" s="285"/>
      <c r="T63" s="67"/>
      <c r="U63" s="245"/>
      <c r="V63" s="246"/>
      <c r="W63" s="176"/>
      <c r="X63" s="247"/>
      <c r="Y63" s="245"/>
      <c r="Z63" s="178"/>
      <c r="AA63" s="248"/>
      <c r="AB63" s="178"/>
      <c r="AC63" s="245"/>
      <c r="AD63" s="178"/>
      <c r="AE63" s="248"/>
      <c r="AF63" s="178"/>
      <c r="AG63" s="59"/>
      <c r="AI63" s="6"/>
      <c r="AJ63" s="239"/>
    </row>
    <row r="64" spans="1:36" ht="12" customHeight="1" x14ac:dyDescent="0.3">
      <c r="A64" s="94">
        <f t="shared" si="0"/>
        <v>44</v>
      </c>
      <c r="B64" s="68" t="s">
        <v>27</v>
      </c>
      <c r="C64" s="931" t="s">
        <v>183</v>
      </c>
      <c r="D64" s="935" t="s">
        <v>453</v>
      </c>
      <c r="E64" s="926"/>
      <c r="F64" s="243" t="str">
        <f t="shared" si="1"/>
        <v>Сокращенное Название</v>
      </c>
      <c r="G64" s="242" t="s">
        <v>346</v>
      </c>
      <c r="H64" s="242" t="str">
        <f t="shared" ca="1" si="5"/>
        <v>г.р.???</v>
      </c>
      <c r="I64" s="340" t="str">
        <f t="shared" si="4"/>
        <v>Фамилия_1 Имя Отчество</v>
      </c>
      <c r="J64" s="337">
        <f t="shared" si="6"/>
        <v>0</v>
      </c>
      <c r="K64" s="245"/>
      <c r="L64" s="251"/>
      <c r="M64" s="245"/>
      <c r="N64" s="246"/>
      <c r="O64" s="246"/>
      <c r="P64" s="246"/>
      <c r="Q64" s="246"/>
      <c r="R64" s="247"/>
      <c r="S64" s="285"/>
      <c r="T64" s="67"/>
      <c r="U64" s="245"/>
      <c r="V64" s="246"/>
      <c r="W64" s="176"/>
      <c r="X64" s="247"/>
      <c r="Y64" s="245"/>
      <c r="Z64" s="178"/>
      <c r="AA64" s="248"/>
      <c r="AB64" s="178"/>
      <c r="AC64" s="245"/>
      <c r="AD64" s="178"/>
      <c r="AE64" s="248"/>
      <c r="AF64" s="178"/>
      <c r="AG64" s="59"/>
      <c r="AI64" s="6"/>
      <c r="AJ64" s="239"/>
    </row>
    <row r="65" spans="1:49" ht="12" customHeight="1" x14ac:dyDescent="0.3">
      <c r="A65" s="94">
        <f t="shared" si="0"/>
        <v>45</v>
      </c>
      <c r="B65" s="68" t="s">
        <v>27</v>
      </c>
      <c r="C65" s="931" t="s">
        <v>183</v>
      </c>
      <c r="D65" s="935" t="s">
        <v>453</v>
      </c>
      <c r="E65" s="926"/>
      <c r="F65" s="243" t="str">
        <f t="shared" si="1"/>
        <v>Сокращенное Название</v>
      </c>
      <c r="G65" s="242" t="s">
        <v>346</v>
      </c>
      <c r="H65" s="242" t="str">
        <f t="shared" ca="1" si="5"/>
        <v>г.р.???</v>
      </c>
      <c r="I65" s="340" t="str">
        <f t="shared" si="4"/>
        <v>Фамилия_1 Имя Отчество</v>
      </c>
      <c r="J65" s="337">
        <f t="shared" si="6"/>
        <v>0</v>
      </c>
      <c r="K65" s="245"/>
      <c r="L65" s="251"/>
      <c r="M65" s="245"/>
      <c r="N65" s="246"/>
      <c r="O65" s="246"/>
      <c r="P65" s="246"/>
      <c r="Q65" s="246"/>
      <c r="R65" s="247"/>
      <c r="S65" s="285"/>
      <c r="T65" s="67"/>
      <c r="U65" s="245"/>
      <c r="V65" s="246"/>
      <c r="W65" s="176"/>
      <c r="X65" s="247"/>
      <c r="Y65" s="245"/>
      <c r="Z65" s="178"/>
      <c r="AA65" s="248"/>
      <c r="AB65" s="178"/>
      <c r="AC65" s="245"/>
      <c r="AD65" s="178"/>
      <c r="AE65" s="248"/>
      <c r="AF65" s="178"/>
      <c r="AG65" s="59"/>
      <c r="AI65" s="6"/>
      <c r="AJ65" s="239"/>
    </row>
    <row r="66" spans="1:49" ht="12" customHeight="1" x14ac:dyDescent="0.3">
      <c r="A66" s="94">
        <f t="shared" si="0"/>
        <v>46</v>
      </c>
      <c r="B66" s="68" t="s">
        <v>28</v>
      </c>
      <c r="C66" s="931" t="s">
        <v>183</v>
      </c>
      <c r="D66" s="935" t="s">
        <v>453</v>
      </c>
      <c r="E66" s="926"/>
      <c r="F66" s="243" t="str">
        <f t="shared" si="1"/>
        <v>Сокращенное Название</v>
      </c>
      <c r="G66" s="242" t="s">
        <v>346</v>
      </c>
      <c r="H66" s="242" t="str">
        <f t="shared" ca="1" si="5"/>
        <v>г.р.???</v>
      </c>
      <c r="I66" s="340" t="str">
        <f t="shared" si="4"/>
        <v>Фамилия_1 Имя Отчество</v>
      </c>
      <c r="J66" s="337">
        <f t="shared" si="6"/>
        <v>0</v>
      </c>
      <c r="K66" s="245"/>
      <c r="L66" s="251"/>
      <c r="M66" s="245"/>
      <c r="N66" s="246"/>
      <c r="O66" s="246"/>
      <c r="P66" s="246"/>
      <c r="Q66" s="246"/>
      <c r="R66" s="247"/>
      <c r="S66" s="285"/>
      <c r="T66" s="67"/>
      <c r="U66" s="245"/>
      <c r="V66" s="246"/>
      <c r="W66" s="176"/>
      <c r="X66" s="247"/>
      <c r="Y66" s="245"/>
      <c r="Z66" s="178"/>
      <c r="AA66" s="248"/>
      <c r="AB66" s="178"/>
      <c r="AC66" s="245"/>
      <c r="AD66" s="178"/>
      <c r="AE66" s="248"/>
      <c r="AF66" s="178"/>
      <c r="AG66" s="59"/>
      <c r="AI66" s="6"/>
      <c r="AJ66" s="239"/>
    </row>
    <row r="67" spans="1:49" ht="12" customHeight="1" x14ac:dyDescent="0.3">
      <c r="A67" s="94">
        <f t="shared" si="0"/>
        <v>47</v>
      </c>
      <c r="B67" s="68" t="s">
        <v>56</v>
      </c>
      <c r="C67" s="931" t="s">
        <v>183</v>
      </c>
      <c r="D67" s="935" t="s">
        <v>453</v>
      </c>
      <c r="E67" s="926"/>
      <c r="F67" s="243" t="str">
        <f t="shared" si="1"/>
        <v>Сокращенное Название</v>
      </c>
      <c r="G67" s="242" t="s">
        <v>346</v>
      </c>
      <c r="H67" s="242" t="str">
        <f t="shared" ca="1" si="5"/>
        <v>г.р.???</v>
      </c>
      <c r="I67" s="340" t="str">
        <f t="shared" si="4"/>
        <v>Фамилия_1 Имя Отчество</v>
      </c>
      <c r="J67" s="337">
        <f t="shared" si="6"/>
        <v>0</v>
      </c>
      <c r="K67" s="245"/>
      <c r="L67" s="251"/>
      <c r="M67" s="245"/>
      <c r="N67" s="246"/>
      <c r="O67" s="246"/>
      <c r="P67" s="246"/>
      <c r="Q67" s="246"/>
      <c r="R67" s="247"/>
      <c r="S67" s="285"/>
      <c r="T67" s="67"/>
      <c r="U67" s="245"/>
      <c r="V67" s="246"/>
      <c r="W67" s="176"/>
      <c r="X67" s="247"/>
      <c r="Y67" s="245"/>
      <c r="Z67" s="178"/>
      <c r="AA67" s="248"/>
      <c r="AB67" s="178"/>
      <c r="AC67" s="245"/>
      <c r="AD67" s="178"/>
      <c r="AE67" s="248"/>
      <c r="AF67" s="178"/>
      <c r="AG67" s="59"/>
      <c r="AI67" s="6"/>
      <c r="AJ67" s="239"/>
    </row>
    <row r="68" spans="1:49" ht="12" customHeight="1" x14ac:dyDescent="0.3">
      <c r="A68" s="94">
        <f t="shared" si="0"/>
        <v>48</v>
      </c>
      <c r="B68" s="242" t="s">
        <v>31</v>
      </c>
      <c r="C68" s="931" t="s">
        <v>183</v>
      </c>
      <c r="D68" s="935" t="s">
        <v>453</v>
      </c>
      <c r="E68" s="926"/>
      <c r="F68" s="243" t="str">
        <f t="shared" si="1"/>
        <v>Сокращенное Название</v>
      </c>
      <c r="G68" s="242" t="s">
        <v>346</v>
      </c>
      <c r="H68" s="242" t="str">
        <f t="shared" ca="1" si="5"/>
        <v>г.р.???</v>
      </c>
      <c r="I68" s="340" t="str">
        <f t="shared" si="4"/>
        <v>Фамилия_1 Имя Отчество</v>
      </c>
      <c r="J68" s="337">
        <f t="shared" si="6"/>
        <v>0</v>
      </c>
      <c r="K68" s="245"/>
      <c r="L68" s="251"/>
      <c r="M68" s="245"/>
      <c r="N68" s="246"/>
      <c r="O68" s="246"/>
      <c r="P68" s="246"/>
      <c r="Q68" s="246"/>
      <c r="R68" s="247"/>
      <c r="S68" s="285"/>
      <c r="T68" s="67"/>
      <c r="U68" s="245"/>
      <c r="V68" s="246"/>
      <c r="W68" s="176"/>
      <c r="X68" s="247"/>
      <c r="Y68" s="245"/>
      <c r="Z68" s="178"/>
      <c r="AA68" s="248"/>
      <c r="AB68" s="178"/>
      <c r="AC68" s="245"/>
      <c r="AD68" s="178"/>
      <c r="AE68" s="248"/>
      <c r="AF68" s="178"/>
      <c r="AG68" s="59"/>
      <c r="AI68" s="6"/>
      <c r="AJ68" s="239"/>
    </row>
    <row r="69" spans="1:49" ht="12" customHeight="1" x14ac:dyDescent="0.3">
      <c r="A69" s="94">
        <f t="shared" si="0"/>
        <v>49</v>
      </c>
      <c r="B69" s="68" t="s">
        <v>56</v>
      </c>
      <c r="C69" s="931" t="s">
        <v>183</v>
      </c>
      <c r="D69" s="935" t="s">
        <v>453</v>
      </c>
      <c r="E69" s="926"/>
      <c r="F69" s="243" t="str">
        <f t="shared" si="1"/>
        <v>Сокращенное Название</v>
      </c>
      <c r="G69" s="242" t="s">
        <v>346</v>
      </c>
      <c r="H69" s="242" t="str">
        <f t="shared" ca="1" si="5"/>
        <v>г.р.???</v>
      </c>
      <c r="I69" s="340" t="str">
        <f t="shared" si="4"/>
        <v>Фамилия_1 Имя Отчество</v>
      </c>
      <c r="J69" s="337">
        <f t="shared" si="6"/>
        <v>0</v>
      </c>
      <c r="K69" s="245"/>
      <c r="L69" s="251"/>
      <c r="M69" s="245"/>
      <c r="N69" s="246"/>
      <c r="O69" s="246"/>
      <c r="P69" s="246"/>
      <c r="Q69" s="246"/>
      <c r="R69" s="247"/>
      <c r="S69" s="285"/>
      <c r="T69" s="67"/>
      <c r="U69" s="245"/>
      <c r="V69" s="246"/>
      <c r="W69" s="176"/>
      <c r="X69" s="247"/>
      <c r="Y69" s="245"/>
      <c r="Z69" s="178"/>
      <c r="AA69" s="248"/>
      <c r="AB69" s="178"/>
      <c r="AC69" s="245"/>
      <c r="AD69" s="178"/>
      <c r="AE69" s="248"/>
      <c r="AF69" s="178"/>
      <c r="AG69" s="59"/>
      <c r="AI69" s="6"/>
      <c r="AJ69" s="239"/>
    </row>
    <row r="70" spans="1:49" ht="12.75" customHeight="1" thickBot="1" x14ac:dyDescent="0.35">
      <c r="A70" s="96">
        <f t="shared" si="0"/>
        <v>50</v>
      </c>
      <c r="B70" s="99" t="s">
        <v>27</v>
      </c>
      <c r="C70" s="932" t="s">
        <v>183</v>
      </c>
      <c r="D70" s="97" t="s">
        <v>453</v>
      </c>
      <c r="E70" s="928"/>
      <c r="F70" s="254" t="str">
        <f t="shared" si="1"/>
        <v>Сокращенное Название</v>
      </c>
      <c r="G70" s="207" t="s">
        <v>346</v>
      </c>
      <c r="H70" s="207" t="str">
        <f t="shared" ca="1" si="5"/>
        <v>г.р.???</v>
      </c>
      <c r="I70" s="341" t="str">
        <f t="shared" si="4"/>
        <v>Фамилия_1 Имя Отчество</v>
      </c>
      <c r="J70" s="338">
        <f t="shared" si="6"/>
        <v>0</v>
      </c>
      <c r="K70" s="256"/>
      <c r="L70" s="262"/>
      <c r="M70" s="256"/>
      <c r="N70" s="257"/>
      <c r="O70" s="257"/>
      <c r="P70" s="257"/>
      <c r="Q70" s="257"/>
      <c r="R70" s="258"/>
      <c r="S70" s="256"/>
      <c r="T70" s="69"/>
      <c r="U70" s="286"/>
      <c r="V70" s="257"/>
      <c r="W70" s="262"/>
      <c r="X70" s="258"/>
      <c r="Y70" s="256"/>
      <c r="Z70" s="464"/>
      <c r="AA70" s="463"/>
      <c r="AB70" s="464"/>
      <c r="AC70" s="256"/>
      <c r="AD70" s="464"/>
      <c r="AE70" s="463"/>
      <c r="AF70" s="464"/>
      <c r="AG70" s="59"/>
      <c r="AI70" s="6"/>
    </row>
    <row r="71" spans="1:49" ht="10.5" customHeight="1" x14ac:dyDescent="0.3">
      <c r="A71" s="1"/>
      <c r="B71" s="23"/>
      <c r="C71" s="2"/>
      <c r="D71" s="269"/>
      <c r="E71" s="269"/>
      <c r="F71" s="269"/>
      <c r="G71" s="101" t="s">
        <v>131</v>
      </c>
      <c r="I71" s="101" t="s">
        <v>139</v>
      </c>
      <c r="J71" s="302">
        <f>SUMIF(G21:G70,"Ж",J21:J70)</f>
        <v>0</v>
      </c>
      <c r="K71" s="62"/>
      <c r="L71" s="62"/>
      <c r="M71" s="62"/>
      <c r="N71" s="62"/>
      <c r="O71" s="60"/>
      <c r="P71" s="60"/>
      <c r="Q71" s="60"/>
      <c r="R71" s="60"/>
      <c r="S71" s="61"/>
      <c r="T71" s="61"/>
      <c r="U71" s="61"/>
      <c r="V71" s="62"/>
      <c r="W71" s="62"/>
      <c r="X71" s="62"/>
      <c r="Y71" s="62"/>
      <c r="Z71" s="62"/>
      <c r="AA71" s="62"/>
      <c r="AB71" s="270"/>
      <c r="AC71" s="270"/>
      <c r="AD71" s="62"/>
      <c r="AE71" s="62"/>
      <c r="AF71" s="62"/>
      <c r="AG71" s="62"/>
      <c r="AH71" s="62"/>
      <c r="AI71" s="62"/>
      <c r="AJ71" s="62"/>
      <c r="AK71" s="62"/>
      <c r="AL71" s="61"/>
      <c r="AM71" s="174"/>
      <c r="AN71" s="61"/>
      <c r="AO71" s="174"/>
      <c r="AP71" s="61"/>
      <c r="AU71" s="3">
        <f>SUM(AU21:AU70)</f>
        <v>0</v>
      </c>
      <c r="AV71" s="3">
        <f>SUM(AV21:AV70)</f>
        <v>0</v>
      </c>
      <c r="AW71" s="3">
        <f>SUM(AW21:AW70)</f>
        <v>0</v>
      </c>
    </row>
    <row r="72" spans="1:49" ht="10.5" customHeight="1" x14ac:dyDescent="0.3">
      <c r="A72" s="1"/>
      <c r="B72" s="23"/>
      <c r="C72" s="2"/>
      <c r="D72" s="269"/>
      <c r="E72" s="269"/>
      <c r="F72" s="269"/>
      <c r="G72" s="101"/>
      <c r="I72" s="101" t="s">
        <v>138</v>
      </c>
      <c r="J72" s="119">
        <f>SUMIF(G21:G70,"М",J21:J70)</f>
        <v>0</v>
      </c>
      <c r="K72" s="62"/>
      <c r="L72" s="62"/>
      <c r="M72" s="62"/>
      <c r="N72" s="62"/>
      <c r="O72" s="60"/>
      <c r="P72" s="60"/>
      <c r="Q72" s="60"/>
      <c r="R72" s="60"/>
      <c r="S72" s="61"/>
      <c r="T72" s="61"/>
      <c r="U72" s="61"/>
      <c r="V72" s="62"/>
      <c r="W72" s="62"/>
      <c r="X72" s="62"/>
      <c r="Y72" s="62"/>
      <c r="Z72" s="62"/>
      <c r="AA72" s="62"/>
      <c r="AB72" s="270"/>
      <c r="AC72" s="270"/>
      <c r="AD72" s="62"/>
      <c r="AE72" s="62"/>
      <c r="AF72" s="62"/>
      <c r="AG72" s="62"/>
      <c r="AH72" s="62"/>
      <c r="AI72" s="62"/>
      <c r="AJ72" s="62"/>
      <c r="AK72" s="62"/>
      <c r="AL72" s="61"/>
      <c r="AM72" s="174"/>
      <c r="AN72" s="61"/>
      <c r="AO72" s="174"/>
      <c r="AP72" s="61"/>
      <c r="AU72" s="3"/>
      <c r="AV72" s="3"/>
      <c r="AW72" s="3"/>
    </row>
    <row r="73" spans="1:49" ht="10.5" customHeight="1" x14ac:dyDescent="0.3">
      <c r="A73" s="1"/>
      <c r="B73" s="23"/>
      <c r="C73" s="2"/>
      <c r="D73" s="269"/>
      <c r="E73" s="269"/>
      <c r="F73" s="269"/>
      <c r="H73" s="101"/>
      <c r="I73" s="101" t="s">
        <v>131</v>
      </c>
      <c r="J73" s="118">
        <f>SUM(J21:J70)</f>
        <v>0</v>
      </c>
      <c r="K73" s="118"/>
      <c r="L73" s="62"/>
      <c r="M73" s="62"/>
      <c r="N73" s="62"/>
      <c r="O73" s="62"/>
      <c r="P73" s="60"/>
      <c r="Q73" s="60"/>
      <c r="R73" s="60"/>
      <c r="S73" s="60"/>
      <c r="T73" s="61"/>
      <c r="U73" s="61"/>
      <c r="V73" s="61"/>
      <c r="W73" s="62"/>
      <c r="X73" s="62"/>
      <c r="Y73" s="62"/>
      <c r="Z73" s="62"/>
      <c r="AA73" s="62"/>
      <c r="AB73" s="270"/>
      <c r="AC73" s="62"/>
      <c r="AD73" s="62"/>
      <c r="AE73" s="62"/>
      <c r="AF73" s="270"/>
      <c r="AG73" s="270"/>
      <c r="AH73" s="62"/>
      <c r="AI73" s="62"/>
      <c r="AJ73" s="62"/>
      <c r="AK73" s="62"/>
      <c r="AL73" s="62"/>
      <c r="AM73" s="61"/>
      <c r="AN73" s="174"/>
      <c r="AO73" s="61"/>
      <c r="AP73" s="174"/>
      <c r="AQ73" s="61"/>
      <c r="AR73" s="174"/>
      <c r="AS73" s="61"/>
      <c r="AT73" s="3"/>
      <c r="AU73" s="3"/>
      <c r="AV73" s="3"/>
    </row>
    <row r="74" spans="1:49" x14ac:dyDescent="0.3">
      <c r="B74" s="2"/>
      <c r="E74" s="3"/>
      <c r="F74" s="3"/>
      <c r="G74" s="2"/>
      <c r="I74" s="2"/>
      <c r="J74" s="2"/>
      <c r="K74" s="2"/>
      <c r="L74" s="118"/>
      <c r="M74" s="62"/>
      <c r="N74" s="62"/>
      <c r="O74" s="62"/>
      <c r="P74" s="60"/>
      <c r="Q74" s="60"/>
      <c r="AH74" s="62"/>
      <c r="AI74" s="62"/>
      <c r="AJ74" s="62"/>
      <c r="AK74" s="62"/>
      <c r="AL74" s="62"/>
      <c r="AM74" s="61"/>
      <c r="AN74" s="174"/>
      <c r="AO74" s="61"/>
      <c r="AP74" s="174"/>
      <c r="AQ74" s="61"/>
      <c r="AR74" s="174"/>
      <c r="AS74" s="61"/>
      <c r="AT74" s="3"/>
      <c r="AU74" s="3"/>
      <c r="AV74" s="3"/>
    </row>
    <row r="75" spans="1:49" ht="15" customHeight="1" x14ac:dyDescent="0.3">
      <c r="A75" s="465" t="s">
        <v>132</v>
      </c>
      <c r="B75" s="2"/>
      <c r="C75" s="2"/>
      <c r="E75" s="465" t="s">
        <v>243</v>
      </c>
      <c r="F75" s="3"/>
      <c r="G75" s="2"/>
      <c r="I75" s="2"/>
      <c r="J75" s="2"/>
      <c r="K75" s="2"/>
      <c r="L75" s="62"/>
      <c r="M75" s="62"/>
      <c r="N75" s="62"/>
      <c r="P75" s="419"/>
      <c r="Q75" s="419"/>
      <c r="R75" s="419"/>
      <c r="S75" s="419"/>
      <c r="T75" s="419"/>
      <c r="U75" s="419"/>
      <c r="V75" s="419"/>
      <c r="W75" s="419"/>
      <c r="AH75" s="62"/>
      <c r="AI75" s="62"/>
      <c r="AJ75" s="62"/>
      <c r="AK75" s="62"/>
      <c r="AL75" s="62"/>
      <c r="AM75" s="61"/>
      <c r="AN75" s="174"/>
      <c r="AO75" s="61"/>
      <c r="AP75" s="174"/>
      <c r="AQ75" s="61"/>
      <c r="AR75" s="174"/>
      <c r="AS75" s="61"/>
      <c r="AT75" s="3"/>
      <c r="AU75" s="3"/>
      <c r="AV75" s="3"/>
    </row>
    <row r="76" spans="1:49" ht="15" customHeight="1" x14ac:dyDescent="0.3">
      <c r="A76" s="465" t="s">
        <v>132</v>
      </c>
      <c r="B76" s="2"/>
      <c r="C76" s="2"/>
      <c r="E76" s="465" t="s">
        <v>244</v>
      </c>
      <c r="F76" s="3"/>
      <c r="G76" s="2"/>
      <c r="I76" s="2"/>
      <c r="J76" s="2"/>
      <c r="K76" s="2"/>
      <c r="L76" s="62"/>
      <c r="M76" s="62"/>
      <c r="N76" s="62"/>
      <c r="O76" s="419"/>
      <c r="P76" s="419"/>
      <c r="Q76" s="419"/>
      <c r="R76" s="419"/>
      <c r="S76" s="419"/>
      <c r="T76" s="419"/>
      <c r="U76" s="419"/>
      <c r="V76" s="419"/>
      <c r="W76" s="419"/>
      <c r="AH76" s="62"/>
      <c r="AI76" s="62"/>
      <c r="AJ76" s="62"/>
      <c r="AK76" s="62"/>
      <c r="AL76" s="62"/>
      <c r="AM76" s="61"/>
      <c r="AN76" s="174"/>
      <c r="AO76" s="61"/>
      <c r="AP76" s="174"/>
      <c r="AQ76" s="61"/>
      <c r="AR76" s="174"/>
      <c r="AS76" s="61"/>
      <c r="AT76" s="3"/>
      <c r="AU76" s="3"/>
      <c r="AV76" s="3"/>
    </row>
    <row r="77" spans="1:49" ht="15" customHeight="1" x14ac:dyDescent="0.3">
      <c r="A77" s="465" t="s">
        <v>132</v>
      </c>
      <c r="B77" s="2"/>
      <c r="C77" s="2"/>
      <c r="D77" s="16"/>
      <c r="E77" s="465" t="s">
        <v>245</v>
      </c>
      <c r="F77" s="3"/>
      <c r="G77" s="2"/>
      <c r="I77" s="2"/>
      <c r="J77" s="2"/>
      <c r="K77" s="2"/>
      <c r="L77" s="62"/>
      <c r="M77" s="62"/>
      <c r="N77" s="62"/>
      <c r="O77" s="419"/>
      <c r="P77" s="419"/>
      <c r="Q77" s="419"/>
      <c r="R77" s="419"/>
      <c r="S77" s="419"/>
      <c r="T77" s="419"/>
      <c r="U77" s="419"/>
      <c r="V77" s="419"/>
      <c r="W77" s="419"/>
      <c r="AH77" s="62"/>
      <c r="AI77" s="62"/>
      <c r="AJ77" s="62"/>
      <c r="AK77" s="62"/>
      <c r="AL77" s="62"/>
      <c r="AM77" s="61"/>
      <c r="AN77" s="174"/>
      <c r="AO77" s="61"/>
      <c r="AP77" s="174"/>
      <c r="AQ77" s="61"/>
      <c r="AR77" s="174"/>
      <c r="AS77" s="61"/>
      <c r="AT77" s="3"/>
      <c r="AU77" s="3"/>
      <c r="AV77" s="3"/>
    </row>
    <row r="78" spans="1:49" s="308" customFormat="1" ht="35.25" customHeight="1" x14ac:dyDescent="0.3">
      <c r="A78" s="321"/>
      <c r="B78" s="322"/>
      <c r="C78" s="322"/>
      <c r="D78" s="322"/>
      <c r="E78" s="322"/>
      <c r="F78" s="322"/>
      <c r="G78" s="322"/>
      <c r="H78" s="322"/>
      <c r="I78" s="322"/>
      <c r="J78" s="322"/>
      <c r="K78" s="322"/>
      <c r="L78" s="322"/>
      <c r="M78" s="322"/>
      <c r="N78" s="322"/>
      <c r="O78" s="322"/>
      <c r="P78" s="322"/>
      <c r="Q78" s="322"/>
      <c r="R78" s="322"/>
      <c r="S78" s="322"/>
      <c r="T78" s="322"/>
      <c r="U78" s="322"/>
      <c r="V78" s="322"/>
      <c r="AJ78" s="305"/>
      <c r="AK78" s="305"/>
      <c r="AL78" s="305"/>
      <c r="AM78" s="304"/>
      <c r="AN78" s="306"/>
      <c r="AO78" s="304"/>
      <c r="AP78" s="306"/>
      <c r="AQ78" s="304"/>
      <c r="AR78" s="306"/>
      <c r="AS78" s="304"/>
      <c r="AT78" s="307"/>
      <c r="AU78" s="307"/>
      <c r="AV78" s="307"/>
    </row>
    <row r="79" spans="1:49" x14ac:dyDescent="0.3">
      <c r="A79" s="16"/>
      <c r="B79" s="303"/>
      <c r="C79" s="303"/>
      <c r="D79" s="303"/>
      <c r="E79" s="303"/>
      <c r="F79" s="303"/>
      <c r="G79" s="303"/>
      <c r="H79" s="303"/>
      <c r="I79" s="303"/>
      <c r="J79" s="303"/>
      <c r="K79" s="303"/>
      <c r="L79" s="303"/>
      <c r="M79" s="303"/>
      <c r="N79" s="303"/>
      <c r="O79" s="303"/>
      <c r="P79" s="303"/>
      <c r="Q79" s="303"/>
      <c r="R79" s="303"/>
      <c r="S79" s="303"/>
      <c r="T79" s="303"/>
      <c r="U79" s="303"/>
      <c r="V79" s="303"/>
      <c r="AJ79" s="62"/>
      <c r="AK79" s="62"/>
      <c r="AL79" s="62"/>
      <c r="AM79" s="61"/>
      <c r="AN79" s="174"/>
      <c r="AO79" s="61"/>
      <c r="AP79" s="174"/>
      <c r="AQ79" s="61"/>
      <c r="AR79" s="174"/>
      <c r="AS79" s="61"/>
      <c r="AT79" s="3"/>
      <c r="AU79" s="3"/>
      <c r="AV79" s="3"/>
    </row>
    <row r="80" spans="1:49" s="273" customFormat="1" ht="18" x14ac:dyDescent="0.3">
      <c r="A80" s="445"/>
      <c r="B80" s="156" t="s">
        <v>387</v>
      </c>
      <c r="C80" s="446"/>
      <c r="D80" s="445"/>
      <c r="E80" s="447"/>
      <c r="F80" s="447"/>
      <c r="G80" s="446"/>
      <c r="H80" s="446"/>
      <c r="I80" s="446"/>
      <c r="J80" s="446"/>
      <c r="K80" s="446"/>
      <c r="L80" s="448"/>
      <c r="M80" s="448"/>
      <c r="N80" s="448"/>
      <c r="O80" s="448"/>
      <c r="P80" s="449"/>
      <c r="Q80" s="449"/>
      <c r="R80" s="449"/>
      <c r="S80" s="449"/>
      <c r="T80" s="450"/>
      <c r="U80" s="450"/>
      <c r="V80" s="450"/>
      <c r="AJ80" s="448"/>
      <c r="AK80" s="448"/>
      <c r="AL80" s="448"/>
      <c r="AM80" s="450"/>
      <c r="AN80" s="451"/>
      <c r="AO80" s="450"/>
      <c r="AP80" s="451"/>
      <c r="AQ80" s="450"/>
      <c r="AR80" s="451"/>
      <c r="AS80" s="450"/>
      <c r="AT80" s="447"/>
      <c r="AU80" s="447"/>
      <c r="AV80" s="447"/>
    </row>
    <row r="81" spans="1:48" s="273" customFormat="1" ht="18" x14ac:dyDescent="0.3">
      <c r="A81" s="192"/>
      <c r="B81" s="166" t="s">
        <v>255</v>
      </c>
      <c r="C81" s="161"/>
      <c r="D81" s="192"/>
      <c r="E81" s="169"/>
      <c r="F81" s="169"/>
      <c r="G81" s="161"/>
      <c r="H81" s="161"/>
      <c r="I81" s="161"/>
      <c r="J81" s="161"/>
      <c r="K81" s="161"/>
      <c r="L81" s="193"/>
      <c r="M81" s="194"/>
      <c r="N81" s="194"/>
      <c r="O81" s="195"/>
      <c r="P81" s="195"/>
      <c r="Q81" s="193"/>
      <c r="R81" s="193"/>
      <c r="S81" s="193"/>
      <c r="T81" s="195"/>
      <c r="U81" s="195"/>
      <c r="V81" s="169"/>
    </row>
    <row r="82" spans="1:48" s="273" customFormat="1" ht="18" x14ac:dyDescent="0.3">
      <c r="A82" s="445"/>
      <c r="B82" s="446" t="s">
        <v>282</v>
      </c>
      <c r="C82" s="446"/>
      <c r="D82" s="445"/>
      <c r="E82" s="447"/>
      <c r="F82" s="447"/>
      <c r="G82" s="446"/>
      <c r="H82" s="446"/>
      <c r="I82" s="446"/>
      <c r="J82" s="446"/>
      <c r="K82" s="446"/>
      <c r="L82" s="448"/>
      <c r="M82" s="448"/>
      <c r="N82" s="448"/>
      <c r="O82" s="448"/>
      <c r="P82" s="449"/>
      <c r="Q82" s="449"/>
      <c r="R82" s="449"/>
      <c r="S82" s="449"/>
      <c r="T82" s="450"/>
      <c r="U82" s="450"/>
      <c r="V82" s="450"/>
      <c r="W82" s="448"/>
      <c r="X82" s="448"/>
      <c r="Y82" s="448"/>
      <c r="Z82" s="448"/>
      <c r="AA82" s="448"/>
      <c r="AB82" s="448"/>
      <c r="AC82" s="448"/>
      <c r="AD82" s="448"/>
      <c r="AE82" s="448"/>
      <c r="AF82" s="448"/>
      <c r="AG82" s="448"/>
      <c r="AH82" s="448"/>
      <c r="AI82" s="448"/>
      <c r="AJ82" s="448"/>
      <c r="AK82" s="448"/>
      <c r="AL82" s="448"/>
      <c r="AM82" s="450"/>
      <c r="AN82" s="451"/>
      <c r="AO82" s="450"/>
      <c r="AP82" s="451"/>
      <c r="AQ82" s="450"/>
      <c r="AR82" s="451"/>
      <c r="AS82" s="450"/>
      <c r="AT82" s="447"/>
      <c r="AU82" s="447"/>
      <c r="AV82" s="447"/>
    </row>
    <row r="83" spans="1:48" s="273" customFormat="1" ht="18" x14ac:dyDescent="0.3">
      <c r="A83" s="445"/>
      <c r="B83" s="156"/>
      <c r="C83" s="446"/>
      <c r="D83" s="445"/>
      <c r="E83" s="447"/>
      <c r="F83" s="447"/>
      <c r="G83" s="446"/>
      <c r="H83" s="446"/>
      <c r="I83" s="446"/>
      <c r="J83" s="446"/>
      <c r="K83" s="446"/>
      <c r="L83" s="448"/>
      <c r="M83" s="448"/>
      <c r="N83" s="448"/>
      <c r="O83" s="448"/>
      <c r="P83" s="449"/>
      <c r="Q83" s="449"/>
      <c r="R83" s="449"/>
      <c r="S83" s="449"/>
      <c r="T83" s="450"/>
      <c r="U83" s="450"/>
      <c r="V83" s="450"/>
      <c r="W83" s="448"/>
      <c r="X83" s="448"/>
      <c r="Y83" s="448"/>
      <c r="Z83" s="448"/>
      <c r="AA83" s="448"/>
      <c r="AB83" s="448"/>
      <c r="AC83" s="448"/>
      <c r="AD83" s="448"/>
      <c r="AE83" s="448"/>
      <c r="AF83" s="448"/>
      <c r="AG83" s="448"/>
      <c r="AH83" s="448"/>
      <c r="AI83" s="448"/>
      <c r="AJ83" s="448"/>
      <c r="AK83" s="448"/>
      <c r="AL83" s="448"/>
      <c r="AM83" s="450"/>
      <c r="AN83" s="451"/>
      <c r="AO83" s="450"/>
      <c r="AP83" s="451"/>
      <c r="AQ83" s="450"/>
      <c r="AR83" s="451"/>
      <c r="AS83" s="450"/>
      <c r="AT83" s="447"/>
      <c r="AU83" s="447"/>
      <c r="AV83" s="447"/>
    </row>
    <row r="84" spans="1:48" s="273" customFormat="1" ht="18" x14ac:dyDescent="0.3">
      <c r="A84" s="445"/>
      <c r="B84" s="161" t="s">
        <v>280</v>
      </c>
      <c r="C84" s="446"/>
      <c r="D84" s="445"/>
      <c r="E84" s="447"/>
      <c r="F84" s="447"/>
      <c r="G84" s="446"/>
      <c r="H84" s="446"/>
      <c r="I84" s="446"/>
      <c r="J84" s="446"/>
      <c r="K84" s="446"/>
      <c r="L84" s="448"/>
      <c r="M84" s="449"/>
      <c r="N84" s="449"/>
      <c r="O84" s="450"/>
      <c r="P84" s="450"/>
      <c r="Q84" s="448"/>
      <c r="R84" s="448"/>
      <c r="S84" s="448"/>
      <c r="T84" s="450"/>
      <c r="U84" s="450"/>
      <c r="V84" s="447"/>
      <c r="W84" s="447"/>
    </row>
    <row r="85" spans="1:48" s="273" customFormat="1" ht="18.75" customHeight="1" x14ac:dyDescent="0.3">
      <c r="A85" s="192"/>
      <c r="B85" s="161" t="s">
        <v>281</v>
      </c>
      <c r="C85" s="334"/>
      <c r="D85" s="334"/>
      <c r="E85" s="334"/>
      <c r="F85" s="334"/>
      <c r="G85" s="334"/>
      <c r="H85" s="334"/>
      <c r="I85" s="334"/>
      <c r="J85" s="334"/>
      <c r="K85" s="334"/>
      <c r="L85" s="334"/>
      <c r="M85" s="334"/>
      <c r="N85" s="334"/>
      <c r="O85" s="334"/>
      <c r="P85" s="334"/>
      <c r="Q85" s="334"/>
      <c r="R85" s="334"/>
      <c r="S85" s="334"/>
      <c r="T85" s="334"/>
      <c r="U85" s="334"/>
      <c r="V85" s="334"/>
      <c r="W85" s="334"/>
      <c r="X85" s="334"/>
      <c r="Y85" s="334"/>
      <c r="Z85" s="334"/>
      <c r="AA85" s="334"/>
      <c r="AB85" s="334"/>
      <c r="AC85" s="334"/>
      <c r="AD85" s="334"/>
      <c r="AE85" s="334"/>
      <c r="AF85" s="334"/>
      <c r="AG85" s="334"/>
      <c r="AH85" s="334"/>
    </row>
    <row r="86" spans="1:48" s="273" customFormat="1" ht="18.75" customHeight="1" x14ac:dyDescent="0.3">
      <c r="A86" s="192"/>
      <c r="B86" s="161" t="s">
        <v>389</v>
      </c>
      <c r="C86" s="334"/>
      <c r="D86" s="334"/>
      <c r="E86" s="334"/>
      <c r="F86" s="334"/>
      <c r="G86" s="334"/>
      <c r="H86" s="334"/>
      <c r="I86" s="334"/>
      <c r="J86" s="334"/>
      <c r="K86" s="334"/>
      <c r="L86" s="334"/>
      <c r="M86" s="334"/>
      <c r="N86" s="334"/>
      <c r="O86" s="334"/>
      <c r="P86" s="334"/>
      <c r="Q86" s="334"/>
      <c r="R86" s="334"/>
      <c r="S86" s="334"/>
      <c r="T86" s="334"/>
      <c r="U86" s="334"/>
      <c r="V86" s="334"/>
      <c r="W86" s="334"/>
      <c r="X86" s="334"/>
      <c r="Y86" s="334"/>
      <c r="Z86" s="334"/>
      <c r="AA86" s="334"/>
      <c r="AB86" s="334"/>
      <c r="AC86" s="334"/>
      <c r="AD86" s="334"/>
      <c r="AE86" s="334"/>
      <c r="AF86" s="334"/>
      <c r="AG86" s="334"/>
      <c r="AH86" s="334"/>
    </row>
    <row r="87" spans="1:48" s="273" customFormat="1" ht="18" x14ac:dyDescent="0.3">
      <c r="A87" s="192"/>
      <c r="B87" s="445" t="s">
        <v>388</v>
      </c>
      <c r="C87" s="161"/>
      <c r="D87" s="192"/>
      <c r="E87" s="169"/>
      <c r="F87" s="169"/>
      <c r="G87" s="161"/>
      <c r="H87" s="161"/>
      <c r="I87" s="161"/>
      <c r="J87" s="161"/>
      <c r="K87" s="161"/>
      <c r="L87" s="193"/>
      <c r="M87" s="194"/>
      <c r="N87" s="194"/>
      <c r="O87" s="195"/>
      <c r="P87" s="195"/>
      <c r="Q87" s="193"/>
      <c r="R87" s="193"/>
      <c r="S87" s="193"/>
      <c r="T87" s="195"/>
      <c r="U87" s="195"/>
      <c r="V87" s="169"/>
      <c r="W87" s="169"/>
    </row>
    <row r="88" spans="1:48" s="273" customFormat="1" ht="18" x14ac:dyDescent="0.3">
      <c r="A88" s="192"/>
      <c r="B88" s="446" t="s">
        <v>386</v>
      </c>
      <c r="C88" s="161"/>
      <c r="D88" s="192"/>
      <c r="E88" s="169"/>
      <c r="F88" s="169"/>
      <c r="G88" s="161"/>
      <c r="H88" s="161"/>
      <c r="I88" s="161"/>
      <c r="J88" s="161"/>
      <c r="K88" s="161"/>
      <c r="L88" s="193"/>
      <c r="M88" s="194"/>
      <c r="N88" s="194"/>
      <c r="O88" s="195"/>
      <c r="P88" s="195"/>
      <c r="Q88" s="193"/>
      <c r="R88" s="193"/>
      <c r="S88" s="193"/>
      <c r="T88" s="195"/>
      <c r="U88" s="195"/>
      <c r="V88" s="169"/>
      <c r="W88" s="169"/>
    </row>
    <row r="89" spans="1:48" s="273" customFormat="1" ht="18" x14ac:dyDescent="0.3">
      <c r="A89" s="192"/>
      <c r="B89" s="445" t="s">
        <v>257</v>
      </c>
      <c r="C89" s="161"/>
      <c r="D89" s="192"/>
      <c r="E89" s="169"/>
      <c r="F89" s="169"/>
      <c r="G89" s="161"/>
      <c r="H89" s="161"/>
      <c r="I89" s="161"/>
      <c r="J89" s="161"/>
      <c r="K89" s="161"/>
      <c r="L89" s="193"/>
      <c r="M89" s="194"/>
      <c r="N89" s="194"/>
      <c r="O89" s="195"/>
      <c r="P89" s="195"/>
      <c r="Q89" s="193"/>
      <c r="R89" s="193"/>
      <c r="S89" s="193"/>
      <c r="T89" s="195"/>
      <c r="U89" s="195"/>
      <c r="V89" s="169"/>
      <c r="W89" s="169"/>
    </row>
    <row r="90" spans="1:48" s="273" customFormat="1" ht="18" x14ac:dyDescent="0.3">
      <c r="A90" s="452"/>
      <c r="B90" s="445" t="s">
        <v>284</v>
      </c>
      <c r="C90" s="198"/>
      <c r="D90" s="452"/>
      <c r="E90" s="452"/>
      <c r="F90" s="452"/>
      <c r="G90" s="198"/>
      <c r="H90" s="198"/>
      <c r="I90" s="198"/>
      <c r="J90" s="198"/>
      <c r="K90" s="198"/>
      <c r="L90" s="453"/>
      <c r="M90" s="454"/>
      <c r="N90" s="454"/>
      <c r="O90" s="455"/>
      <c r="P90" s="455"/>
      <c r="Q90" s="453"/>
      <c r="R90" s="453"/>
      <c r="S90" s="453"/>
      <c r="T90" s="455"/>
      <c r="U90" s="455"/>
      <c r="V90" s="452"/>
      <c r="W90" s="452"/>
    </row>
    <row r="91" spans="1:48" s="273" customFormat="1" ht="18" x14ac:dyDescent="0.3">
      <c r="A91" s="192"/>
      <c r="B91" s="192" t="s">
        <v>285</v>
      </c>
      <c r="C91" s="161"/>
      <c r="D91" s="192"/>
      <c r="E91" s="169"/>
      <c r="F91" s="169"/>
      <c r="G91" s="161"/>
      <c r="H91" s="161"/>
      <c r="I91" s="161"/>
      <c r="J91" s="161"/>
      <c r="K91" s="446" t="s">
        <v>44</v>
      </c>
      <c r="L91" s="456" t="s">
        <v>46</v>
      </c>
      <c r="M91" s="457"/>
      <c r="N91" s="458" t="s">
        <v>48</v>
      </c>
      <c r="O91" s="458" t="s">
        <v>50</v>
      </c>
      <c r="P91" s="447" t="s">
        <v>7</v>
      </c>
      <c r="Q91" s="459" t="s">
        <v>30</v>
      </c>
      <c r="R91" s="459" t="s">
        <v>31</v>
      </c>
      <c r="S91" s="447" t="s">
        <v>56</v>
      </c>
      <c r="T91" s="459" t="s">
        <v>27</v>
      </c>
      <c r="U91" s="459" t="s">
        <v>32</v>
      </c>
      <c r="V91" s="169"/>
    </row>
    <row r="92" spans="1:48" s="273" customFormat="1" ht="54.75" customHeight="1" x14ac:dyDescent="0.3">
      <c r="A92" s="161"/>
      <c r="B92" s="1332" t="s">
        <v>286</v>
      </c>
      <c r="C92" s="1332"/>
      <c r="D92" s="1332"/>
      <c r="E92" s="1332"/>
      <c r="F92" s="1332"/>
      <c r="G92" s="1332"/>
      <c r="H92" s="1332"/>
      <c r="I92" s="1332"/>
      <c r="J92" s="1332"/>
      <c r="K92" s="1332"/>
      <c r="L92" s="1332"/>
      <c r="M92" s="1332"/>
      <c r="N92" s="1332"/>
      <c r="O92" s="1332"/>
      <c r="P92" s="1332"/>
      <c r="Q92" s="1332"/>
      <c r="R92" s="1332"/>
      <c r="S92" s="1332"/>
      <c r="T92" s="1332"/>
      <c r="U92" s="1332"/>
      <c r="V92" s="1332"/>
      <c r="W92" s="1332"/>
      <c r="X92" s="1332"/>
      <c r="Y92" s="1332"/>
      <c r="Z92" s="1332"/>
      <c r="AA92" s="1332"/>
      <c r="AB92" s="1332"/>
      <c r="AC92" s="1332"/>
      <c r="AD92" s="1332"/>
      <c r="AE92" s="1332"/>
      <c r="AF92" s="1332"/>
      <c r="AG92" s="1332"/>
      <c r="AH92" s="1332"/>
      <c r="AI92" s="1332"/>
      <c r="AJ92" s="1332"/>
      <c r="AK92" s="1332"/>
      <c r="AL92" s="1332"/>
      <c r="AM92" s="1332"/>
      <c r="AN92" s="1332"/>
      <c r="AO92" s="1332"/>
    </row>
    <row r="93" spans="1:48" s="273" customFormat="1" ht="18" x14ac:dyDescent="0.3">
      <c r="A93" s="161"/>
      <c r="B93" s="1332" t="s">
        <v>287</v>
      </c>
      <c r="C93" s="1332"/>
      <c r="D93" s="1332"/>
      <c r="E93" s="1332"/>
      <c r="F93" s="1332"/>
      <c r="G93" s="1332"/>
      <c r="H93" s="1332"/>
      <c r="I93" s="1332"/>
      <c r="J93" s="1332"/>
      <c r="K93" s="1332"/>
      <c r="L93" s="1332"/>
      <c r="M93" s="1332"/>
      <c r="N93" s="1332"/>
      <c r="O93" s="1332"/>
      <c r="P93" s="1332"/>
      <c r="Q93" s="1332"/>
      <c r="R93" s="1332"/>
      <c r="S93" s="1332"/>
      <c r="T93" s="1332"/>
      <c r="U93" s="441"/>
      <c r="V93" s="169"/>
      <c r="W93" s="169"/>
    </row>
    <row r="94" spans="1:48" s="273" customFormat="1" ht="18" x14ac:dyDescent="0.3">
      <c r="A94" s="161"/>
      <c r="B94" s="192" t="s">
        <v>288</v>
      </c>
      <c r="C94" s="441"/>
      <c r="D94" s="441"/>
      <c r="E94" s="441"/>
      <c r="F94" s="441"/>
      <c r="G94" s="441"/>
      <c r="H94" s="441"/>
      <c r="I94" s="441"/>
      <c r="J94" s="441"/>
      <c r="K94" s="441"/>
      <c r="L94" s="197"/>
      <c r="M94" s="197"/>
      <c r="N94" s="197"/>
      <c r="O94" s="197"/>
      <c r="P94" s="197"/>
      <c r="Q94" s="197"/>
      <c r="R94" s="197"/>
      <c r="S94" s="197"/>
      <c r="T94" s="197"/>
      <c r="U94" s="197"/>
      <c r="V94" s="199"/>
      <c r="W94" s="199"/>
    </row>
    <row r="95" spans="1:48" s="273" customFormat="1" ht="37.5" customHeight="1" x14ac:dyDescent="0.3">
      <c r="A95" s="161"/>
      <c r="B95" s="1332" t="s">
        <v>289</v>
      </c>
      <c r="C95" s="1332"/>
      <c r="D95" s="1332"/>
      <c r="E95" s="1332"/>
      <c r="F95" s="1332"/>
      <c r="G95" s="1332"/>
      <c r="H95" s="1332"/>
      <c r="I95" s="1332"/>
      <c r="J95" s="1332"/>
      <c r="K95" s="1332"/>
      <c r="L95" s="1332"/>
      <c r="M95" s="1332"/>
      <c r="N95" s="1332"/>
      <c r="O95" s="1332"/>
      <c r="P95" s="1332"/>
      <c r="Q95" s="1332"/>
      <c r="R95" s="1332"/>
      <c r="S95" s="1332"/>
      <c r="T95" s="1332"/>
      <c r="U95" s="1332"/>
      <c r="V95" s="1332"/>
      <c r="W95" s="1332"/>
      <c r="X95" s="1332"/>
      <c r="Y95" s="1332"/>
      <c r="Z95" s="1332"/>
      <c r="AA95" s="1332"/>
      <c r="AB95" s="1332"/>
      <c r="AC95" s="1332"/>
      <c r="AD95" s="1332"/>
      <c r="AE95" s="1332"/>
      <c r="AF95" s="1332"/>
      <c r="AG95" s="1332"/>
      <c r="AH95" s="1332"/>
      <c r="AI95" s="1332"/>
      <c r="AJ95" s="1332"/>
      <c r="AK95" s="1332"/>
      <c r="AL95" s="1332"/>
      <c r="AM95" s="1332"/>
      <c r="AN95" s="1332"/>
      <c r="AO95" s="1332"/>
    </row>
    <row r="96" spans="1:48" s="273" customFormat="1" ht="18" x14ac:dyDescent="0.3">
      <c r="A96" s="161"/>
      <c r="B96" s="441"/>
      <c r="C96" s="441"/>
      <c r="D96" s="441"/>
      <c r="E96" s="441"/>
      <c r="F96" s="441"/>
      <c r="G96" s="441"/>
      <c r="H96" s="441"/>
      <c r="I96" s="441"/>
      <c r="J96" s="441"/>
      <c r="K96" s="441"/>
      <c r="L96" s="197"/>
      <c r="M96" s="197"/>
      <c r="N96" s="197"/>
      <c r="O96" s="197"/>
      <c r="P96" s="197"/>
      <c r="Q96" s="197"/>
      <c r="R96" s="197"/>
      <c r="S96" s="197"/>
      <c r="T96" s="197"/>
      <c r="U96" s="197"/>
      <c r="V96" s="169"/>
      <c r="W96" s="169"/>
    </row>
    <row r="97" spans="1:46" s="273" customFormat="1" ht="18" x14ac:dyDescent="0.3">
      <c r="A97" s="161"/>
      <c r="B97" s="1332" t="s">
        <v>283</v>
      </c>
      <c r="C97" s="1332"/>
      <c r="D97" s="1332"/>
      <c r="E97" s="1332"/>
      <c r="F97" s="1332"/>
      <c r="G97" s="1332"/>
      <c r="H97" s="1332"/>
      <c r="I97" s="1332"/>
      <c r="J97" s="1332"/>
      <c r="K97" s="1332"/>
      <c r="L97" s="1332"/>
      <c r="M97" s="1332"/>
      <c r="N97" s="1332"/>
      <c r="O97" s="1332"/>
      <c r="P97" s="1332"/>
      <c r="Q97" s="1332"/>
      <c r="R97" s="1332"/>
      <c r="S97" s="1332"/>
      <c r="T97" s="1332"/>
      <c r="U97" s="1332"/>
      <c r="V97" s="1332"/>
      <c r="W97" s="1332"/>
      <c r="X97" s="1332"/>
      <c r="Y97" s="1332"/>
      <c r="Z97" s="1332"/>
      <c r="AA97" s="1332"/>
      <c r="AB97" s="1332"/>
      <c r="AC97" s="1332"/>
      <c r="AD97" s="1332"/>
      <c r="AE97" s="1332"/>
      <c r="AF97" s="1332"/>
      <c r="AG97" s="1332"/>
      <c r="AH97" s="197"/>
      <c r="AI97" s="197"/>
      <c r="AJ97" s="197"/>
      <c r="AK97" s="197"/>
      <c r="AL97" s="197"/>
      <c r="AM97" s="197"/>
      <c r="AN97" s="198"/>
      <c r="AO97" s="197"/>
      <c r="AP97" s="198"/>
      <c r="AQ97" s="197"/>
      <c r="AR97" s="169"/>
      <c r="AS97" s="169"/>
      <c r="AT97" s="169"/>
    </row>
    <row r="98" spans="1:46" x14ac:dyDescent="0.3">
      <c r="AN98" s="2"/>
      <c r="AP98" s="2"/>
      <c r="AR98" s="2"/>
    </row>
    <row r="99" spans="1:46" x14ac:dyDescent="0.3">
      <c r="AN99" s="2"/>
      <c r="AP99" s="2"/>
      <c r="AR99" s="2"/>
    </row>
    <row r="100" spans="1:46" x14ac:dyDescent="0.3">
      <c r="AN100" s="2"/>
      <c r="AP100" s="2"/>
      <c r="AR100" s="2"/>
    </row>
    <row r="101" spans="1:46" x14ac:dyDescent="0.3">
      <c r="AN101" s="2"/>
      <c r="AP101" s="2"/>
      <c r="AR101" s="2"/>
    </row>
    <row r="102" spans="1:46" x14ac:dyDescent="0.3">
      <c r="AN102" s="2"/>
      <c r="AP102" s="2"/>
      <c r="AR102" s="2"/>
    </row>
    <row r="103" spans="1:46" x14ac:dyDescent="0.3">
      <c r="AN103" s="118"/>
      <c r="AP103" s="118"/>
      <c r="AR103" s="118"/>
    </row>
    <row r="104" spans="1:46" x14ac:dyDescent="0.3">
      <c r="AN104" s="118"/>
      <c r="AP104" s="118"/>
      <c r="AR104" s="118"/>
    </row>
  </sheetData>
  <mergeCells count="28">
    <mergeCell ref="Y19:AF19"/>
    <mergeCell ref="B12:AE13"/>
    <mergeCell ref="B9:AE10"/>
    <mergeCell ref="G19:G20"/>
    <mergeCell ref="H19:H20"/>
    <mergeCell ref="I19:I20"/>
    <mergeCell ref="F19:F20"/>
    <mergeCell ref="W4:AG5"/>
    <mergeCell ref="W2:AG3"/>
    <mergeCell ref="T2:V3"/>
    <mergeCell ref="T4:V5"/>
    <mergeCell ref="P2:S2"/>
    <mergeCell ref="A1:N1"/>
    <mergeCell ref="P1:AG1"/>
    <mergeCell ref="A14:AF14"/>
    <mergeCell ref="B97:AG97"/>
    <mergeCell ref="K19:L19"/>
    <mergeCell ref="M19:R19"/>
    <mergeCell ref="S19:T19"/>
    <mergeCell ref="U19:W19"/>
    <mergeCell ref="B92:AO92"/>
    <mergeCell ref="B93:T93"/>
    <mergeCell ref="B95:AO95"/>
    <mergeCell ref="J19:J20"/>
    <mergeCell ref="A19:A20"/>
    <mergeCell ref="C19:D20"/>
    <mergeCell ref="E19:E20"/>
    <mergeCell ref="B19:B20"/>
  </mergeCells>
  <conditionalFormatting sqref="L21:L70">
    <cfRule type="expression" dxfId="147" priority="24">
      <formula>IF(ISNUMBER(L21),IF(((YEAR(TODAY()))-14)&gt;=E21,FALSE,TRUE))</formula>
    </cfRule>
  </conditionalFormatting>
  <conditionalFormatting sqref="K21:K70">
    <cfRule type="expression" dxfId="146" priority="23">
      <formula>IF(ISNUMBER(K21),IF(((YEAR(TODAY()))-12)&gt;=E21,FALSE,TRUE))</formula>
    </cfRule>
  </conditionalFormatting>
  <conditionalFormatting sqref="S21:S70">
    <cfRule type="expression" dxfId="145" priority="22">
      <formula>IF(ISNUMBER(S21),IF(((YEAR(TODAY()))-12)&gt;=E21,FALSE,TRUE))</formula>
    </cfRule>
  </conditionalFormatting>
  <conditionalFormatting sqref="T21:T70">
    <cfRule type="expression" dxfId="144" priority="21">
      <formula>IF(ISNUMBER(T21),IF(((YEAR(TODAY()))-12)&gt;=E21,FALSE,TRUE))</formula>
    </cfRule>
  </conditionalFormatting>
  <conditionalFormatting sqref="R21:R69">
    <cfRule type="expression" dxfId="143" priority="189">
      <formula>IF(ISNUMBER(R21),IF(((YEAR(TODAY()))-12)&gt;=E21,FALSE,TRUE))</formula>
    </cfRule>
  </conditionalFormatting>
  <conditionalFormatting sqref="AE21:AE70 AC21:AC70 K21:W70">
    <cfRule type="expression" dxfId="142" priority="14">
      <formula>IF(NOT(ISBLANK(K21)),IF(ISNUMBER(K21),IF(INT(K21/10000)&gt;23,TRUE,IF(INT(MOD(K21,10000)/100)&gt;59.99,TRUE,IF(MOD(K21,100)&gt;59.99,TRUE,FALSE))),TRUE))</formula>
    </cfRule>
  </conditionalFormatting>
  <conditionalFormatting sqref="J21:J70">
    <cfRule type="expression" dxfId="141" priority="203">
      <formula>IF(H21=1,IF(J21&gt;$O$2,TRUE),IF(H21=2,IF(J21&gt;$O$3,TRUE),IF(H21=3,IF(J21&gt;$O$4,TRUE),IF(H21=4,IF(J21&gt;$O$5,TRUE)))))</formula>
    </cfRule>
  </conditionalFormatting>
  <conditionalFormatting sqref="G21:G70">
    <cfRule type="expression" dxfId="140" priority="9">
      <formula>IF(G21="м",FALSE,IF(G21="ж",FALSE,TRUE))</formula>
    </cfRule>
  </conditionalFormatting>
  <conditionalFormatting sqref="AD21:AD70">
    <cfRule type="expression" dxfId="139" priority="8">
      <formula>IF(ISBLANK(AC21),IF(ISBLANK(AD21),FALSE,TRUE),IF(ISNUMBER(AD21),FALSE,TRUE))</formula>
    </cfRule>
  </conditionalFormatting>
  <conditionalFormatting sqref="AF21:AF70">
    <cfRule type="expression" dxfId="138" priority="7">
      <formula>IF(ISBLANK(AE21),IF(ISBLANK(AF21),FALSE,TRUE),IF(ISNUMBER(AF21),FALSE,TRUE))</formula>
    </cfRule>
  </conditionalFormatting>
  <conditionalFormatting sqref="AI21:AI30 B21:B70">
    <cfRule type="expression" dxfId="137" priority="546">
      <formula>IF($B21&lt;&gt;$P$3,IF($B21&lt;&gt;$P$4,IF($B21&lt;&gt;$P$5,IF($B21&lt;&gt;$Q$3,IF($B21&lt;&gt;$Q$4,IF($B21&lt;&gt;$Q$5,IF($B21&lt;&gt;$R$3,IF($B21&lt;&gt;$R$4,IF($B21&lt;&gt;$R$5,IF($B21&lt;&gt;$S$3,IF($B21&lt;&gt;$S$4,TRUE)))))))))))</formula>
    </cfRule>
  </conditionalFormatting>
  <conditionalFormatting sqref="X21:X70">
    <cfRule type="expression" dxfId="136" priority="6">
      <formula>IF(NOT(ISBLANK(X21)),IF(ISNUMBER(X21),IF(INT(X21/10000)&gt;23,TRUE,IF(INT(MOD(X21,10000)/100)&gt;59.99,TRUE,IF(MOD(X21,100)&gt;59.99,TRUE,FALSE))),TRUE))</formula>
    </cfRule>
  </conditionalFormatting>
  <conditionalFormatting sqref="AA21:AA70 Y21:Y70">
    <cfRule type="expression" dxfId="135" priority="5">
      <formula>IF(NOT(ISBLANK(Y21)),IF(ISNUMBER(Y21),IF(INT(Y21/10000)&gt;23,TRUE,IF(INT(MOD(Y21,10000)/100)&gt;59.99,TRUE,IF(MOD(Y21,100)&gt;59.99,TRUE,FALSE))),TRUE))</formula>
    </cfRule>
  </conditionalFormatting>
  <conditionalFormatting sqref="Z21:Z70">
    <cfRule type="expression" dxfId="134" priority="4">
      <formula>IF(ISBLANK(Y21),IF(ISBLANK(Z21),FALSE,TRUE),IF(ISNUMBER(Z21),FALSE,TRUE))</formula>
    </cfRule>
  </conditionalFormatting>
  <conditionalFormatting sqref="AB21:AB70">
    <cfRule type="expression" dxfId="133" priority="3">
      <formula>IF(ISBLANK(AA21),IF(ISBLANK(AB21),FALSE,TRUE),IF(ISNUMBER(AB21),FALSE,TRUE))</formula>
    </cfRule>
  </conditionalFormatting>
  <conditionalFormatting sqref="E21:E70">
    <cfRule type="expression" dxfId="132" priority="1">
      <formula>IF(ISBLANK(E21),FALSE,IF(IF(ISNUMBER($G$13),IF(YEAR(TODAY())-$G$13&lt;=E21,FALSE,TRUE),FALSE),TRUE,IF(ISNUMBER($E$13),IF(YEAR(TODAY())-$E$13&lt;E21,TRUE,FALSE),FALSE)))</formula>
    </cfRule>
  </conditionalFormatting>
  <pageMargins left="0.31496062992125984" right="0.31496062992125984" top="0.55118110236220474" bottom="0.39370078740157483" header="0.31496062992125984" footer="0.31496062992125984"/>
  <pageSetup paperSize="9" orientation="landscape" verticalDpi="1200" r:id="rId1"/>
  <headerFooter>
    <oddFooter>&amp;R&amp;"Times New Roman,курсив"&amp;8Стр. &amp;P из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theme="5" tint="0.59999389629810485"/>
  </sheetPr>
  <dimension ref="A1:K76"/>
  <sheetViews>
    <sheetView workbookViewId="0">
      <selection activeCell="B15" sqref="B15:C15"/>
    </sheetView>
  </sheetViews>
  <sheetFormatPr defaultRowHeight="14.4" x14ac:dyDescent="0.3"/>
  <cols>
    <col min="1" max="1" width="3.88671875" customWidth="1"/>
    <col min="2" max="2" width="19.44140625" customWidth="1"/>
    <col min="3" max="3" width="3.109375" customWidth="1"/>
    <col min="4" max="4" width="18" customWidth="1"/>
    <col min="5" max="5" width="14.6640625" customWidth="1"/>
    <col min="6" max="6" width="16.109375" customWidth="1"/>
    <col min="7" max="7" width="10" customWidth="1"/>
    <col min="8" max="8" width="11" customWidth="1"/>
    <col min="9" max="9" width="9.88671875" customWidth="1"/>
    <col min="10" max="10" width="10" customWidth="1"/>
    <col min="11" max="11" width="25.88671875" customWidth="1"/>
    <col min="12" max="30" width="0.6640625" customWidth="1"/>
  </cols>
  <sheetData>
    <row r="1" spans="1:11" ht="23.25" customHeight="1" x14ac:dyDescent="0.3">
      <c r="H1" s="1336" t="s">
        <v>371</v>
      </c>
      <c r="I1" s="1336"/>
      <c r="J1" s="1336"/>
      <c r="K1" s="1336"/>
    </row>
    <row r="2" spans="1:11" ht="15.75" customHeight="1" x14ac:dyDescent="0.3">
      <c r="H2" s="1336"/>
      <c r="I2" s="1336"/>
      <c r="J2" s="1336"/>
      <c r="K2" s="1336"/>
    </row>
    <row r="3" spans="1:11" ht="31.8" x14ac:dyDescent="0.3">
      <c r="A3" s="1339" t="s">
        <v>369</v>
      </c>
      <c r="B3" s="1339"/>
      <c r="C3" s="1339"/>
      <c r="D3" s="1339"/>
      <c r="E3" s="1339"/>
      <c r="F3" s="1339"/>
      <c r="G3" s="1339"/>
      <c r="H3" s="1339"/>
      <c r="I3" s="1339"/>
      <c r="J3" s="1339"/>
      <c r="K3" s="1339"/>
    </row>
    <row r="4" spans="1:11" ht="23.25" customHeight="1" x14ac:dyDescent="0.3">
      <c r="A4" s="373"/>
      <c r="B4" s="392" t="s">
        <v>361</v>
      </c>
      <c r="C4" s="392"/>
      <c r="D4" s="1340" t="str">
        <f>'Техническая по возраст группам'!E15</f>
        <v>Полное Название команды, город(край, область и пр.)</v>
      </c>
      <c r="E4" s="1340"/>
      <c r="F4" s="1340"/>
      <c r="G4" s="1340"/>
      <c r="H4" s="1340"/>
      <c r="I4" s="1340"/>
      <c r="J4" s="1340"/>
      <c r="K4" s="1340"/>
    </row>
    <row r="5" spans="1:11" ht="36.75" customHeight="1" x14ac:dyDescent="0.3">
      <c r="A5" s="1370" t="s">
        <v>140</v>
      </c>
      <c r="B5" s="1370"/>
      <c r="C5" s="405"/>
      <c r="D5" s="1343" t="str">
        <f>'Техническая по возраст группам'!G17</f>
        <v>Название Соревнований по подводному спорту (1460008511Я) (плавание в ластах)</v>
      </c>
      <c r="E5" s="1344"/>
      <c r="F5" s="1344"/>
      <c r="G5" s="1344"/>
      <c r="H5" s="1344"/>
      <c r="I5" s="1344"/>
      <c r="J5" s="1344"/>
      <c r="K5" s="1344"/>
    </row>
    <row r="6" spans="1:11" ht="26.25" customHeight="1" x14ac:dyDescent="0.3">
      <c r="A6" s="1371" t="s">
        <v>365</v>
      </c>
      <c r="B6" s="1371"/>
      <c r="C6" s="406"/>
      <c r="D6" s="1341" t="str">
        <f>'Техническая по возраст группам'!W2</f>
        <v>г. Город, бассейн "ААА", 50 м</v>
      </c>
      <c r="E6" s="1341"/>
      <c r="F6" s="1341"/>
      <c r="G6" s="1341"/>
      <c r="H6" s="1341"/>
      <c r="I6" s="1341"/>
      <c r="J6" s="417" t="s">
        <v>366</v>
      </c>
      <c r="K6" s="418" t="str">
        <f>'Техническая по возраст группам'!W4</f>
        <v>02-06 декабря 2018 г.</v>
      </c>
    </row>
    <row r="7" spans="1:11" ht="21" customHeight="1" x14ac:dyDescent="0.35">
      <c r="A7" s="162"/>
      <c r="B7" s="162"/>
      <c r="C7" s="162"/>
      <c r="D7" s="158"/>
      <c r="E7" s="390"/>
      <c r="F7" s="390"/>
      <c r="G7" s="390"/>
      <c r="H7" s="390"/>
      <c r="I7" s="390"/>
      <c r="J7" s="390"/>
      <c r="K7" s="390"/>
    </row>
    <row r="8" spans="1:11" ht="51" customHeight="1" x14ac:dyDescent="0.3">
      <c r="A8" s="412" t="s">
        <v>1</v>
      </c>
      <c r="B8" s="1342" t="s">
        <v>368</v>
      </c>
      <c r="C8" s="1342"/>
      <c r="D8" s="1342"/>
      <c r="E8" s="414" t="s">
        <v>359</v>
      </c>
      <c r="F8" s="413" t="s">
        <v>362</v>
      </c>
      <c r="G8" s="414" t="s">
        <v>1005</v>
      </c>
      <c r="H8" s="659" t="s">
        <v>1004</v>
      </c>
      <c r="I8" s="1337" t="s">
        <v>24</v>
      </c>
      <c r="J8" s="1338"/>
      <c r="K8" s="415" t="s">
        <v>363</v>
      </c>
    </row>
    <row r="9" spans="1:11" s="391" customFormat="1" ht="21" customHeight="1" x14ac:dyDescent="0.35">
      <c r="A9" s="413">
        <v>1</v>
      </c>
      <c r="B9" s="1368" t="str">
        <f>'Техническая по возраст группам'!C21</f>
        <v>Девушки</v>
      </c>
      <c r="C9" s="1369"/>
      <c r="D9" s="924">
        <f>'Техническая по возраст группам'!D21</f>
        <v>0</v>
      </c>
      <c r="E9" s="925">
        <f>'Техническая по возраст группам'!E21</f>
        <v>38019</v>
      </c>
      <c r="F9" s="415" t="str">
        <f>IF('Техническая по возраст группам'!G21="Ж","спортсменка",IF('Техническая по возраст группам'!G21="М","спортсмен","не понятно кто"))</f>
        <v>спортсменка</v>
      </c>
      <c r="G9" s="415" t="str">
        <f ca="1">'Техническая по возраст группам'!H21</f>
        <v>нед-н</v>
      </c>
      <c r="H9" s="415" t="str">
        <f>'Техническая по возраст группам'!B21</f>
        <v>МС</v>
      </c>
      <c r="I9" s="1333" t="str">
        <f>'Техническая по возраст группам'!I21</f>
        <v>Фамилия_1 Имя Отчество</v>
      </c>
      <c r="J9" s="1334"/>
      <c r="K9" s="149"/>
    </row>
    <row r="10" spans="1:11" s="391" customFormat="1" ht="21" customHeight="1" x14ac:dyDescent="0.35">
      <c r="A10" s="413">
        <v>2</v>
      </c>
      <c r="B10" s="1368" t="str">
        <f>'Техническая по возраст группам'!C22</f>
        <v>Девушки</v>
      </c>
      <c r="C10" s="1369"/>
      <c r="D10" s="924" t="str">
        <f>'Техническая по возраст группам'!D22</f>
        <v xml:space="preserve"> </v>
      </c>
      <c r="E10" s="925">
        <f>'Техническая по возраст группам'!E22</f>
        <v>0</v>
      </c>
      <c r="F10" s="415" t="str">
        <f>IF('Техническая по возраст группам'!G22="Ж","спортсменка",IF('Техническая по возраст группам'!G22="М","спортсмен","не понятно кто"))</f>
        <v>спортсменка</v>
      </c>
      <c r="G10" s="415" t="str">
        <f ca="1">'Техническая по возраст группам'!H22</f>
        <v>г.р.???</v>
      </c>
      <c r="H10" s="415" t="str">
        <f>'Техническая по возраст группам'!B22</f>
        <v>КМС</v>
      </c>
      <c r="I10" s="1333" t="str">
        <f>'Техническая по возраст группам'!I22</f>
        <v>Фамилия_1 Имя Отчество</v>
      </c>
      <c r="J10" s="1334"/>
      <c r="K10" s="149"/>
    </row>
    <row r="11" spans="1:11" s="391" customFormat="1" ht="21" customHeight="1" x14ac:dyDescent="0.35">
      <c r="A11" s="413">
        <v>3</v>
      </c>
      <c r="B11" s="1368" t="str">
        <f>'Техническая по возраст группам'!C23</f>
        <v>Девушки</v>
      </c>
      <c r="C11" s="1369"/>
      <c r="D11" s="924" t="str">
        <f>'Техническая по возраст группам'!D23</f>
        <v xml:space="preserve"> </v>
      </c>
      <c r="E11" s="925">
        <f>'Техническая по возраст группам'!E23</f>
        <v>0</v>
      </c>
      <c r="F11" s="415" t="str">
        <f>IF('Техническая по возраст группам'!G23="Ж","спортсменка",IF('Техническая по возраст группам'!G23="М","спортсмен","не понятно кто"))</f>
        <v>спортсменка</v>
      </c>
      <c r="G11" s="415" t="str">
        <f ca="1">'Техническая по возраст группам'!H23</f>
        <v>г.р.???</v>
      </c>
      <c r="H11" s="415" t="str">
        <f>'Техническая по возраст группам'!B23</f>
        <v>I</v>
      </c>
      <c r="I11" s="1333" t="str">
        <f>'Техническая по возраст группам'!I23</f>
        <v>Фамилия_1 Имя Отчество</v>
      </c>
      <c r="J11" s="1334"/>
      <c r="K11" s="149"/>
    </row>
    <row r="12" spans="1:11" s="391" customFormat="1" ht="21" customHeight="1" x14ac:dyDescent="0.3">
      <c r="A12" s="413">
        <v>4</v>
      </c>
      <c r="B12" s="1368" t="str">
        <f>'Техническая по возраст группам'!C24</f>
        <v>Девушки</v>
      </c>
      <c r="C12" s="1369"/>
      <c r="D12" s="924" t="str">
        <f>'Техническая по возраст группам'!D24</f>
        <v xml:space="preserve"> </v>
      </c>
      <c r="E12" s="925">
        <f>'Техническая по возраст группам'!E24</f>
        <v>0</v>
      </c>
      <c r="F12" s="415" t="str">
        <f>IF('Техническая по возраст группам'!G24="Ж","спортсменка",IF('Техническая по возраст группам'!G24="М","спортсмен","не понятно кто"))</f>
        <v>спортсменка</v>
      </c>
      <c r="G12" s="415" t="str">
        <f ca="1">'Техническая по возраст группам'!H24</f>
        <v>г.р.???</v>
      </c>
      <c r="H12" s="415" t="str">
        <f>'Техническая по возраст группам'!B24</f>
        <v>II</v>
      </c>
      <c r="I12" s="1333" t="str">
        <f>'Техническая по возраст группам'!I24</f>
        <v>Фамилия_1 Имя Отчество</v>
      </c>
      <c r="J12" s="1334"/>
      <c r="K12" s="149"/>
    </row>
    <row r="13" spans="1:11" s="391" customFormat="1" ht="21" customHeight="1" x14ac:dyDescent="0.3">
      <c r="A13" s="413">
        <v>5</v>
      </c>
      <c r="B13" s="1368" t="str">
        <f>'Техническая по возраст группам'!C25</f>
        <v>Девушки</v>
      </c>
      <c r="C13" s="1369"/>
      <c r="D13" s="924" t="str">
        <f>'Техническая по возраст группам'!D25</f>
        <v xml:space="preserve"> </v>
      </c>
      <c r="E13" s="925">
        <f>'Техническая по возраст группам'!E25</f>
        <v>0</v>
      </c>
      <c r="F13" s="415" t="str">
        <f>IF('Техническая по возраст группам'!G25="Ж","спортсменка",IF('Техническая по возраст группам'!G25="М","спортсмен","не понятно кто"))</f>
        <v>спортсменка</v>
      </c>
      <c r="G13" s="415" t="str">
        <f ca="1">'Техническая по возраст группам'!H25</f>
        <v>г.р.???</v>
      </c>
      <c r="H13" s="415" t="str">
        <f>'Техническая по возраст группам'!B25</f>
        <v>III</v>
      </c>
      <c r="I13" s="1333" t="str">
        <f>'Техническая по возраст группам'!I25</f>
        <v>Фамилия_1 Имя Отчество</v>
      </c>
      <c r="J13" s="1334"/>
      <c r="K13" s="149"/>
    </row>
    <row r="14" spans="1:11" s="391" customFormat="1" ht="21" customHeight="1" x14ac:dyDescent="0.3">
      <c r="A14" s="413">
        <v>6</v>
      </c>
      <c r="B14" s="1368" t="str">
        <f>'Техническая по возраст группам'!C26</f>
        <v>Девушки</v>
      </c>
      <c r="C14" s="1369"/>
      <c r="D14" s="924" t="str">
        <f>'Техническая по возраст группам'!D26</f>
        <v xml:space="preserve"> </v>
      </c>
      <c r="E14" s="925">
        <f>'Техническая по возраст группам'!E26</f>
        <v>0</v>
      </c>
      <c r="F14" s="415" t="str">
        <f>IF('Техническая по возраст группам'!G26="Ж","спортсменка",IF('Техническая по возраст группам'!G26="М","спортсмен","не понятно кто"))</f>
        <v>спортсменка</v>
      </c>
      <c r="G14" s="415" t="str">
        <f ca="1">'Техническая по возраст группам'!H26</f>
        <v>г.р.???</v>
      </c>
      <c r="H14" s="415" t="str">
        <f>'Техническая по возраст группам'!B26</f>
        <v>I юн</v>
      </c>
      <c r="I14" s="1333" t="str">
        <f>'Техническая по возраст группам'!I26</f>
        <v>Фамилия_1 Имя Отчество</v>
      </c>
      <c r="J14" s="1334"/>
      <c r="K14" s="149"/>
    </row>
    <row r="15" spans="1:11" s="391" customFormat="1" ht="21" customHeight="1" x14ac:dyDescent="0.3">
      <c r="A15" s="413">
        <v>7</v>
      </c>
      <c r="B15" s="1368" t="str">
        <f>'Техническая по возраст группам'!C27</f>
        <v>Девушки</v>
      </c>
      <c r="C15" s="1369"/>
      <c r="D15" s="924" t="str">
        <f>'Техническая по возраст группам'!D27</f>
        <v xml:space="preserve"> </v>
      </c>
      <c r="E15" s="925">
        <f>'Техническая по возраст группам'!E27</f>
        <v>0</v>
      </c>
      <c r="F15" s="415" t="str">
        <f>IF('Техническая по возраст группам'!G27="Ж","спортсменка",IF('Техническая по возраст группам'!G27="М","спортсмен","не понятно кто"))</f>
        <v>спортсменка</v>
      </c>
      <c r="G15" s="415" t="str">
        <f ca="1">'Техническая по возраст группам'!H27</f>
        <v>г.р.???</v>
      </c>
      <c r="H15" s="415" t="str">
        <f>'Техническая по возраст группам'!B27</f>
        <v>II юн</v>
      </c>
      <c r="I15" s="1333" t="str">
        <f>'Техническая по возраст группам'!I27</f>
        <v>Фамилия_1 Имя Отчество</v>
      </c>
      <c r="J15" s="1334"/>
      <c r="K15" s="149"/>
    </row>
    <row r="16" spans="1:11" s="391" customFormat="1" ht="21" customHeight="1" x14ac:dyDescent="0.3">
      <c r="A16" s="413">
        <v>8</v>
      </c>
      <c r="B16" s="1368" t="str">
        <f>'Техническая по возраст группам'!C28</f>
        <v>Девушки</v>
      </c>
      <c r="C16" s="1369"/>
      <c r="D16" s="924" t="str">
        <f>'Техническая по возраст группам'!D28</f>
        <v xml:space="preserve"> </v>
      </c>
      <c r="E16" s="925">
        <f>'Техническая по возраст группам'!E28</f>
        <v>0</v>
      </c>
      <c r="F16" s="415" t="str">
        <f>IF('Техническая по возраст группам'!G28="Ж","спортсменка",IF('Техническая по возраст группам'!G28="М","спортсмен","не понятно кто"))</f>
        <v>спортсменка</v>
      </c>
      <c r="G16" s="415" t="str">
        <f ca="1">'Техническая по возраст группам'!H28</f>
        <v>г.р.???</v>
      </c>
      <c r="H16" s="415" t="str">
        <f>'Техническая по возраст группам'!B28</f>
        <v>III юн</v>
      </c>
      <c r="I16" s="1333" t="str">
        <f>'Техническая по возраст группам'!I28</f>
        <v>Фамилия_1 Имя Отчество</v>
      </c>
      <c r="J16" s="1334"/>
      <c r="K16" s="149"/>
    </row>
    <row r="17" spans="1:11" s="391" customFormat="1" ht="21" customHeight="1" x14ac:dyDescent="0.3">
      <c r="A17" s="413">
        <v>9</v>
      </c>
      <c r="B17" s="1368" t="str">
        <f>'Техническая по возраст группам'!C29</f>
        <v>Девушки</v>
      </c>
      <c r="C17" s="1369"/>
      <c r="D17" s="924" t="str">
        <f>'Техническая по возраст группам'!D29</f>
        <v xml:space="preserve"> </v>
      </c>
      <c r="E17" s="925">
        <f>'Техническая по возраст группам'!E29</f>
        <v>0</v>
      </c>
      <c r="F17" s="415" t="str">
        <f>IF('Техническая по возраст группам'!G29="Ж","спортсменка",IF('Техническая по возраст группам'!G29="М","спортсмен","не понятно кто"))</f>
        <v>спортсменка</v>
      </c>
      <c r="G17" s="415" t="str">
        <f ca="1">'Техническая по возраст группам'!H29</f>
        <v>г.р.???</v>
      </c>
      <c r="H17" s="415" t="str">
        <f>'Техническая по возраст группам'!B29</f>
        <v>III</v>
      </c>
      <c r="I17" s="1333" t="str">
        <f>'Техническая по возраст группам'!I29</f>
        <v>Фамилия_1 Имя Отчество</v>
      </c>
      <c r="J17" s="1334"/>
      <c r="K17" s="149"/>
    </row>
    <row r="18" spans="1:11" s="391" customFormat="1" ht="21" customHeight="1" x14ac:dyDescent="0.3">
      <c r="A18" s="413">
        <v>10</v>
      </c>
      <c r="B18" s="1368" t="str">
        <f>'Техническая по возраст группам'!C30</f>
        <v>Девушки</v>
      </c>
      <c r="C18" s="1369"/>
      <c r="D18" s="924" t="str">
        <f>'Техническая по возраст группам'!D30</f>
        <v xml:space="preserve"> </v>
      </c>
      <c r="E18" s="925">
        <f>'Техническая по возраст группам'!E30</f>
        <v>0</v>
      </c>
      <c r="F18" s="415" t="str">
        <f>IF('Техническая по возраст группам'!G30="Ж","спортсменка",IF('Техническая по возраст группам'!G30="М","спортсмен","не понятно кто"))</f>
        <v>спортсменка</v>
      </c>
      <c r="G18" s="415" t="str">
        <f ca="1">'Техническая по возраст группам'!H30</f>
        <v>г.р.???</v>
      </c>
      <c r="H18" s="415" t="str">
        <f>'Техническая по возраст группам'!B30</f>
        <v>I</v>
      </c>
      <c r="I18" s="1333" t="str">
        <f>'Техническая по возраст группам'!I30</f>
        <v>Фамилия_1 Имя Отчество</v>
      </c>
      <c r="J18" s="1334"/>
      <c r="K18" s="149"/>
    </row>
    <row r="19" spans="1:11" s="391" customFormat="1" ht="21" customHeight="1" x14ac:dyDescent="0.3">
      <c r="A19" s="413">
        <v>11</v>
      </c>
      <c r="B19" s="1368" t="str">
        <f>'Техническая по возраст группам'!C31</f>
        <v>Девушки</v>
      </c>
      <c r="C19" s="1369"/>
      <c r="D19" s="924" t="str">
        <f>'Техническая по возраст группам'!D31</f>
        <v xml:space="preserve"> </v>
      </c>
      <c r="E19" s="925">
        <f>'Техническая по возраст группам'!E31</f>
        <v>0</v>
      </c>
      <c r="F19" s="415" t="str">
        <f>IF('Техническая по возраст группам'!G31="Ж","спортсменка",IF('Техническая по возраст группам'!G31="М","спортсмен","не понятно кто"))</f>
        <v>спортсменка</v>
      </c>
      <c r="G19" s="415" t="str">
        <f ca="1">'Техническая по возраст группам'!H31</f>
        <v>г.р.???</v>
      </c>
      <c r="H19" s="415" t="str">
        <f>'Техническая по возраст группам'!B31</f>
        <v>I юн</v>
      </c>
      <c r="I19" s="1333" t="str">
        <f>'Техническая по возраст группам'!I31</f>
        <v>Фамилия_1 Имя Отчество</v>
      </c>
      <c r="J19" s="1334"/>
      <c r="K19" s="149"/>
    </row>
    <row r="20" spans="1:11" s="391" customFormat="1" ht="21" customHeight="1" x14ac:dyDescent="0.3">
      <c r="A20" s="413">
        <v>12</v>
      </c>
      <c r="B20" s="1368" t="str">
        <f>'Техническая по возраст группам'!C32</f>
        <v>Девушки</v>
      </c>
      <c r="C20" s="1369"/>
      <c r="D20" s="924" t="str">
        <f>'Техническая по возраст группам'!D32</f>
        <v xml:space="preserve"> </v>
      </c>
      <c r="E20" s="925">
        <f>'Техническая по возраст группам'!E32</f>
        <v>0</v>
      </c>
      <c r="F20" s="415" t="str">
        <f>IF('Техническая по возраст группам'!G32="Ж","спортсменка",IF('Техническая по возраст группам'!G32="М","спортсмен","не понятно кто"))</f>
        <v>спортсменка</v>
      </c>
      <c r="G20" s="415" t="str">
        <f ca="1">'Техническая по возраст группам'!H32</f>
        <v>г.р.???</v>
      </c>
      <c r="H20" s="415" t="str">
        <f>'Техническая по возраст группам'!B32</f>
        <v>МС</v>
      </c>
      <c r="I20" s="1333" t="str">
        <f>'Техническая по возраст группам'!I32</f>
        <v>Фамилия_1 Имя Отчество</v>
      </c>
      <c r="J20" s="1334"/>
      <c r="K20" s="149"/>
    </row>
    <row r="21" spans="1:11" s="391" customFormat="1" ht="21" customHeight="1" x14ac:dyDescent="0.3">
      <c r="A21" s="413">
        <v>13</v>
      </c>
      <c r="B21" s="1368" t="str">
        <f>'Техническая по возраст группам'!C33</f>
        <v>Девушки</v>
      </c>
      <c r="C21" s="1369"/>
      <c r="D21" s="924" t="str">
        <f>'Техническая по возраст группам'!D33</f>
        <v xml:space="preserve"> </v>
      </c>
      <c r="E21" s="925">
        <f>'Техническая по возраст группам'!E33</f>
        <v>0</v>
      </c>
      <c r="F21" s="415" t="str">
        <f>IF('Техническая по возраст группам'!G33="Ж","спортсменка",IF('Техническая по возраст группам'!G33="М","спортсмен","не понятно кто"))</f>
        <v>спортсменка</v>
      </c>
      <c r="G21" s="415" t="str">
        <f ca="1">'Техническая по возраст группам'!H33</f>
        <v>г.р.???</v>
      </c>
      <c r="H21" s="415" t="str">
        <f>'Техническая по возраст группам'!B33</f>
        <v>КМС</v>
      </c>
      <c r="I21" s="1333" t="str">
        <f>'Техническая по возраст группам'!I33</f>
        <v>Фамилия_1 Имя Отчество</v>
      </c>
      <c r="J21" s="1334"/>
      <c r="K21" s="149"/>
    </row>
    <row r="22" spans="1:11" s="391" customFormat="1" ht="21" customHeight="1" x14ac:dyDescent="0.3">
      <c r="A22" s="413">
        <v>14</v>
      </c>
      <c r="B22" s="1368" t="str">
        <f>'Техническая по возраст группам'!C34</f>
        <v>Девушки</v>
      </c>
      <c r="C22" s="1369"/>
      <c r="D22" s="924" t="str">
        <f>'Техническая по возраст группам'!D34</f>
        <v xml:space="preserve"> </v>
      </c>
      <c r="E22" s="925">
        <f>'Техническая по возраст группам'!E34</f>
        <v>0</v>
      </c>
      <c r="F22" s="415" t="str">
        <f>IF('Техническая по возраст группам'!G34="Ж","спортсменка",IF('Техническая по возраст группам'!G34="М","спортсмен","не понятно кто"))</f>
        <v>спортсменка</v>
      </c>
      <c r="G22" s="415" t="str">
        <f ca="1">'Техническая по возраст группам'!H34</f>
        <v>г.р.???</v>
      </c>
      <c r="H22" s="415" t="str">
        <f>'Техническая по возраст группам'!B34</f>
        <v>I</v>
      </c>
      <c r="I22" s="1333" t="str">
        <f>'Техническая по возраст группам'!I34</f>
        <v>Фамилия_1 Имя Отчество</v>
      </c>
      <c r="J22" s="1334"/>
      <c r="K22" s="149"/>
    </row>
    <row r="23" spans="1:11" s="391" customFormat="1" ht="21" customHeight="1" x14ac:dyDescent="0.3">
      <c r="A23" s="413">
        <v>15</v>
      </c>
      <c r="B23" s="1368" t="str">
        <f>'Техническая по возраст группам'!C35</f>
        <v>Девушки</v>
      </c>
      <c r="C23" s="1369"/>
      <c r="D23" s="924" t="str">
        <f>'Техническая по возраст группам'!D35</f>
        <v xml:space="preserve"> </v>
      </c>
      <c r="E23" s="925">
        <f>'Техническая по возраст группам'!E35</f>
        <v>0</v>
      </c>
      <c r="F23" s="415" t="str">
        <f>IF('Техническая по возраст группам'!G35="Ж","спортсменка",IF('Техническая по возраст группам'!G35="М","спортсмен","не понятно кто"))</f>
        <v>спортсменка</v>
      </c>
      <c r="G23" s="415" t="str">
        <f ca="1">'Техническая по возраст группам'!H35</f>
        <v>г.р.???</v>
      </c>
      <c r="H23" s="415" t="str">
        <f>'Техническая по возраст группам'!B35</f>
        <v>II</v>
      </c>
      <c r="I23" s="1333" t="str">
        <f>'Техническая по возраст группам'!I35</f>
        <v>Фамилия_1 Имя Отчество</v>
      </c>
      <c r="J23" s="1334"/>
      <c r="K23" s="149"/>
    </row>
    <row r="24" spans="1:11" s="391" customFormat="1" ht="21" customHeight="1" x14ac:dyDescent="0.3">
      <c r="A24" s="413">
        <v>16</v>
      </c>
      <c r="B24" s="1368" t="str">
        <f>'Техническая по возраст группам'!C36</f>
        <v>Девушки</v>
      </c>
      <c r="C24" s="1369"/>
      <c r="D24" s="924" t="str">
        <f>'Техническая по возраст группам'!D36</f>
        <v xml:space="preserve"> </v>
      </c>
      <c r="E24" s="925">
        <f>'Техническая по возраст группам'!E36</f>
        <v>0</v>
      </c>
      <c r="F24" s="415" t="str">
        <f>IF('Техническая по возраст группам'!G36="Ж","спортсменка",IF('Техническая по возраст группам'!G36="М","спортсмен","не понятно кто"))</f>
        <v>спортсменка</v>
      </c>
      <c r="G24" s="415" t="str">
        <f ca="1">'Техническая по возраст группам'!H36</f>
        <v>г.р.???</v>
      </c>
      <c r="H24" s="415" t="str">
        <f>'Техническая по возраст группам'!B36</f>
        <v>II</v>
      </c>
      <c r="I24" s="1333" t="str">
        <f>'Техническая по возраст группам'!I36</f>
        <v>Фамилия_1 Имя Отчество</v>
      </c>
      <c r="J24" s="1334"/>
      <c r="K24" s="149"/>
    </row>
    <row r="25" spans="1:11" s="391" customFormat="1" ht="21" customHeight="1" x14ac:dyDescent="0.3">
      <c r="A25" s="413">
        <v>17</v>
      </c>
      <c r="B25" s="1368" t="str">
        <f>'Техническая по возраст группам'!C37</f>
        <v>Девушки</v>
      </c>
      <c r="C25" s="1369"/>
      <c r="D25" s="924" t="str">
        <f>'Техническая по возраст группам'!D37</f>
        <v xml:space="preserve"> </v>
      </c>
      <c r="E25" s="925">
        <f>'Техническая по возраст группам'!E37</f>
        <v>0</v>
      </c>
      <c r="F25" s="415" t="str">
        <f>IF('Техническая по возраст группам'!G37="Ж","спортсменка",IF('Техническая по возраст группам'!G37="М","спортсмен","не понятно кто"))</f>
        <v>спортсменка</v>
      </c>
      <c r="G25" s="415" t="str">
        <f ca="1">'Техническая по возраст группам'!H37</f>
        <v>г.р.???</v>
      </c>
      <c r="H25" s="415" t="str">
        <f>'Техническая по возраст группам'!B37</f>
        <v>II</v>
      </c>
      <c r="I25" s="1333" t="str">
        <f>'Техническая по возраст группам'!I37</f>
        <v>Фамилия_1 Имя Отчество</v>
      </c>
      <c r="J25" s="1334"/>
      <c r="K25" s="149"/>
    </row>
    <row r="26" spans="1:11" s="391" customFormat="1" ht="21" customHeight="1" x14ac:dyDescent="0.3">
      <c r="A26" s="413">
        <v>18</v>
      </c>
      <c r="B26" s="1368" t="str">
        <f>'Техническая по возраст группам'!C38</f>
        <v>Девушки</v>
      </c>
      <c r="C26" s="1369"/>
      <c r="D26" s="924" t="str">
        <f>'Техническая по возраст группам'!D38</f>
        <v xml:space="preserve"> </v>
      </c>
      <c r="E26" s="925">
        <f>'Техническая по возраст группам'!E38</f>
        <v>0</v>
      </c>
      <c r="F26" s="415" t="str">
        <f>IF('Техническая по возраст группам'!G38="Ж","спортсменка",IF('Техническая по возраст группам'!G38="М","спортсмен","не понятно кто"))</f>
        <v>спортсменка</v>
      </c>
      <c r="G26" s="415" t="str">
        <f ca="1">'Техническая по возраст группам'!H38</f>
        <v>г.р.???</v>
      </c>
      <c r="H26" s="415" t="str">
        <f>'Техническая по возраст группам'!B38</f>
        <v>II</v>
      </c>
      <c r="I26" s="1333" t="str">
        <f>'Техническая по возраст группам'!I38</f>
        <v>Фамилия_1 Имя Отчество</v>
      </c>
      <c r="J26" s="1334"/>
      <c r="K26" s="149"/>
    </row>
    <row r="27" spans="1:11" s="391" customFormat="1" ht="21" customHeight="1" x14ac:dyDescent="0.3">
      <c r="A27" s="413">
        <v>19</v>
      </c>
      <c r="B27" s="1368" t="str">
        <f>'Техническая по возраст группам'!C39</f>
        <v>Девушки</v>
      </c>
      <c r="C27" s="1369"/>
      <c r="D27" s="924" t="str">
        <f>'Техническая по возраст группам'!D39</f>
        <v xml:space="preserve"> </v>
      </c>
      <c r="E27" s="925">
        <f>'Техническая по возраст группам'!E39</f>
        <v>0</v>
      </c>
      <c r="F27" s="415" t="str">
        <f>IF('Техническая по возраст группам'!G39="Ж","спортсменка",IF('Техническая по возраст группам'!G39="М","спортсмен","не понятно кто"))</f>
        <v>спортсменка</v>
      </c>
      <c r="G27" s="415" t="str">
        <f ca="1">'Техническая по возраст группам'!H39</f>
        <v>г.р.???</v>
      </c>
      <c r="H27" s="415" t="str">
        <f>'Техническая по возраст группам'!B39</f>
        <v>II</v>
      </c>
      <c r="I27" s="1333" t="str">
        <f>'Техническая по возраст группам'!I39</f>
        <v>Фамилия_1 Имя Отчество</v>
      </c>
      <c r="J27" s="1334"/>
      <c r="K27" s="149"/>
    </row>
    <row r="28" spans="1:11" s="391" customFormat="1" ht="21" customHeight="1" x14ac:dyDescent="0.3">
      <c r="A28" s="413">
        <v>20</v>
      </c>
      <c r="B28" s="1368" t="str">
        <f>'Техническая по возраст группам'!C40</f>
        <v>Девушки</v>
      </c>
      <c r="C28" s="1369"/>
      <c r="D28" s="924" t="str">
        <f>'Техническая по возраст группам'!D40</f>
        <v xml:space="preserve"> </v>
      </c>
      <c r="E28" s="925">
        <f>'Техническая по возраст группам'!E40</f>
        <v>0</v>
      </c>
      <c r="F28" s="415" t="str">
        <f>IF('Техническая по возраст группам'!G40="Ж","спортсменка",IF('Техническая по возраст группам'!G40="М","спортсмен","не понятно кто"))</f>
        <v>спортсменка</v>
      </c>
      <c r="G28" s="415" t="str">
        <f ca="1">'Техническая по возраст группам'!H40</f>
        <v>г.р.???</v>
      </c>
      <c r="H28" s="415" t="str">
        <f>'Техническая по возраст группам'!B40</f>
        <v>II</v>
      </c>
      <c r="I28" s="1333" t="str">
        <f>'Техническая по возраст группам'!I40</f>
        <v>Фамилия_1 Имя Отчество</v>
      </c>
      <c r="J28" s="1334"/>
      <c r="K28" s="149"/>
    </row>
    <row r="29" spans="1:11" s="391" customFormat="1" ht="21" customHeight="1" x14ac:dyDescent="0.3">
      <c r="A29" s="413">
        <v>21</v>
      </c>
      <c r="B29" s="1368" t="str">
        <f>'Техническая по возраст группам'!C41</f>
        <v>Девушки</v>
      </c>
      <c r="C29" s="1369"/>
      <c r="D29" s="924" t="str">
        <f>'Техническая по возраст группам'!D41</f>
        <v xml:space="preserve"> </v>
      </c>
      <c r="E29" s="925">
        <f>'Техническая по возраст группам'!E41</f>
        <v>0</v>
      </c>
      <c r="F29" s="415" t="str">
        <f>IF('Техническая по возраст группам'!G41="Ж","спортсменка",IF('Техническая по возраст группам'!G41="М","спортсмен","не понятно кто"))</f>
        <v>спортсменка</v>
      </c>
      <c r="G29" s="415" t="str">
        <f ca="1">'Техническая по возраст группам'!H41</f>
        <v>г.р.???</v>
      </c>
      <c r="H29" s="415" t="str">
        <f>'Техническая по возраст группам'!B41</f>
        <v>II</v>
      </c>
      <c r="I29" s="1333" t="str">
        <f>'Техническая по возраст группам'!I41</f>
        <v>Фамилия_1 Имя Отчество</v>
      </c>
      <c r="J29" s="1334"/>
      <c r="K29" s="149"/>
    </row>
    <row r="30" spans="1:11" s="391" customFormat="1" ht="21" customHeight="1" x14ac:dyDescent="0.3">
      <c r="A30" s="413">
        <v>22</v>
      </c>
      <c r="B30" s="1368" t="str">
        <f>'Техническая по возраст группам'!C42</f>
        <v>Девушки</v>
      </c>
      <c r="C30" s="1369"/>
      <c r="D30" s="924" t="str">
        <f>'Техническая по возраст группам'!D42</f>
        <v xml:space="preserve"> </v>
      </c>
      <c r="E30" s="925">
        <f>'Техническая по возраст группам'!E42</f>
        <v>0</v>
      </c>
      <c r="F30" s="415" t="str">
        <f>IF('Техническая по возраст группам'!G42="Ж","спортсменка",IF('Техническая по возраст группам'!G42="М","спортсмен","не понятно кто"))</f>
        <v>спортсменка</v>
      </c>
      <c r="G30" s="415" t="str">
        <f ca="1">'Техническая по возраст группам'!H42</f>
        <v>г.р.???</v>
      </c>
      <c r="H30" s="415" t="str">
        <f>'Техническая по возраст группам'!B42</f>
        <v>I юн</v>
      </c>
      <c r="I30" s="1333" t="str">
        <f>'Техническая по возраст группам'!I42</f>
        <v>Фамилия_1 Имя Отчество</v>
      </c>
      <c r="J30" s="1334"/>
      <c r="K30" s="149"/>
    </row>
    <row r="31" spans="1:11" s="391" customFormat="1" ht="21" customHeight="1" x14ac:dyDescent="0.3">
      <c r="A31" s="413">
        <v>23</v>
      </c>
      <c r="B31" s="1368" t="str">
        <f>'Техническая по возраст группам'!C43</f>
        <v>Девушки</v>
      </c>
      <c r="C31" s="1369"/>
      <c r="D31" s="924" t="str">
        <f>'Техническая по возраст группам'!D43</f>
        <v xml:space="preserve"> </v>
      </c>
      <c r="E31" s="925">
        <f>'Техническая по возраст группам'!E43</f>
        <v>0</v>
      </c>
      <c r="F31" s="415" t="str">
        <f>IF('Техническая по возраст группам'!G43="Ж","спортсменка",IF('Техническая по возраст группам'!G43="М","спортсмен","не понятно кто"))</f>
        <v>спортсменка</v>
      </c>
      <c r="G31" s="415" t="str">
        <f ca="1">'Техническая по возраст группам'!H43</f>
        <v>г.р.???</v>
      </c>
      <c r="H31" s="415" t="str">
        <f>'Техническая по возраст группам'!B43</f>
        <v>МС</v>
      </c>
      <c r="I31" s="1333" t="str">
        <f>'Техническая по возраст группам'!I43</f>
        <v>Фамилия_1 Имя Отчество</v>
      </c>
      <c r="J31" s="1334"/>
      <c r="K31" s="149"/>
    </row>
    <row r="32" spans="1:11" s="391" customFormat="1" ht="21" customHeight="1" x14ac:dyDescent="0.3">
      <c r="A32" s="413">
        <v>24</v>
      </c>
      <c r="B32" s="1368" t="str">
        <f>'Техническая по возраст группам'!C44</f>
        <v>Девушки</v>
      </c>
      <c r="C32" s="1369"/>
      <c r="D32" s="924" t="str">
        <f>'Техническая по возраст группам'!D44</f>
        <v xml:space="preserve"> </v>
      </c>
      <c r="E32" s="925">
        <f>'Техническая по возраст группам'!E44</f>
        <v>0</v>
      </c>
      <c r="F32" s="415" t="str">
        <f>IF('Техническая по возраст группам'!G44="Ж","спортсменка",IF('Техническая по возраст группам'!G44="М","спортсмен","не понятно кто"))</f>
        <v>спортсменка</v>
      </c>
      <c r="G32" s="415" t="str">
        <f ca="1">'Техническая по возраст группам'!H44</f>
        <v>г.р.???</v>
      </c>
      <c r="H32" s="415" t="str">
        <f>'Техническая по возраст группам'!B44</f>
        <v>I</v>
      </c>
      <c r="I32" s="1333" t="str">
        <f>'Техническая по возраст группам'!I44</f>
        <v>Фамилия_1 Имя Отчество</v>
      </c>
      <c r="J32" s="1334"/>
      <c r="K32" s="149"/>
    </row>
    <row r="33" spans="1:11" s="391" customFormat="1" ht="21" customHeight="1" x14ac:dyDescent="0.3">
      <c r="A33" s="413">
        <v>25</v>
      </c>
      <c r="B33" s="1368" t="str">
        <f>'Техническая по возраст группам'!C45</f>
        <v>Девушки</v>
      </c>
      <c r="C33" s="1369"/>
      <c r="D33" s="924" t="str">
        <f>'Техническая по возраст группам'!D45</f>
        <v xml:space="preserve"> </v>
      </c>
      <c r="E33" s="925">
        <f>'Техническая по возраст группам'!E45</f>
        <v>0</v>
      </c>
      <c r="F33" s="415" t="str">
        <f>IF('Техническая по возраст группам'!G45="Ж","спортсменка",IF('Техническая по возраст группам'!G45="М","спортсмен","не понятно кто"))</f>
        <v>спортсменка</v>
      </c>
      <c r="G33" s="415" t="str">
        <f ca="1">'Техническая по возраст группам'!H45</f>
        <v>г.р.???</v>
      </c>
      <c r="H33" s="415" t="str">
        <f>'Техническая по возраст группам'!B45</f>
        <v>II</v>
      </c>
      <c r="I33" s="1333" t="str">
        <f>'Техническая по возраст группам'!I45</f>
        <v>Фамилия_1 Имя Отчество</v>
      </c>
      <c r="J33" s="1334"/>
      <c r="K33" s="149"/>
    </row>
    <row r="34" spans="1:11" s="391" customFormat="1" ht="21" customHeight="1" x14ac:dyDescent="0.3">
      <c r="A34" s="413">
        <v>26</v>
      </c>
      <c r="B34" s="1368" t="str">
        <f>'Техническая по возраст группам'!C46</f>
        <v>Юноши</v>
      </c>
      <c r="C34" s="1369"/>
      <c r="D34" s="924" t="str">
        <f>'Техническая по возраст группам'!D46</f>
        <v xml:space="preserve"> </v>
      </c>
      <c r="E34" s="925">
        <f>'Техническая по возраст группам'!E46</f>
        <v>0</v>
      </c>
      <c r="F34" s="415" t="str">
        <f>IF('Техническая по возраст группам'!G46="Ж","спортсменка",IF('Техническая по возраст группам'!G46="М","спортсмен","не понятно кто"))</f>
        <v>спортсмен</v>
      </c>
      <c r="G34" s="415" t="str">
        <f ca="1">'Техническая по возраст группам'!H46</f>
        <v>г.р.???</v>
      </c>
      <c r="H34" s="415" t="str">
        <f>'Техническая по возраст группам'!B46</f>
        <v>III юн</v>
      </c>
      <c r="I34" s="1333" t="str">
        <f>'Техническая по возраст группам'!I46</f>
        <v>Фамилия_1 Имя Отчество</v>
      </c>
      <c r="J34" s="1334"/>
      <c r="K34" s="149"/>
    </row>
    <row r="35" spans="1:11" s="391" customFormat="1" ht="21" customHeight="1" x14ac:dyDescent="0.3">
      <c r="A35" s="413">
        <v>27</v>
      </c>
      <c r="B35" s="1368" t="str">
        <f>'Техническая по возраст группам'!C47</f>
        <v>Юноши</v>
      </c>
      <c r="C35" s="1369"/>
      <c r="D35" s="924" t="str">
        <f>'Техническая по возраст группам'!D47</f>
        <v xml:space="preserve"> </v>
      </c>
      <c r="E35" s="925">
        <f>'Техническая по возраст группам'!E47</f>
        <v>0</v>
      </c>
      <c r="F35" s="415" t="str">
        <f>IF('Техническая по возраст группам'!G47="Ж","спортсменка",IF('Техническая по возраст группам'!G47="М","спортсмен","не понятно кто"))</f>
        <v>спортсмен</v>
      </c>
      <c r="G35" s="415" t="str">
        <f ca="1">'Техническая по возраст группам'!H47</f>
        <v>г.р.???</v>
      </c>
      <c r="H35" s="415" t="str">
        <f>'Техническая по возраст группам'!B47</f>
        <v>II</v>
      </c>
      <c r="I35" s="1333" t="str">
        <f>'Техническая по возраст группам'!I47</f>
        <v>Фамилия_1 Имя Отчество</v>
      </c>
      <c r="J35" s="1334"/>
      <c r="K35" s="149"/>
    </row>
    <row r="36" spans="1:11" s="391" customFormat="1" ht="21" customHeight="1" x14ac:dyDescent="0.3">
      <c r="A36" s="413">
        <v>28</v>
      </c>
      <c r="B36" s="1368" t="str">
        <f>'Техническая по возраст группам'!C48</f>
        <v>Юноши</v>
      </c>
      <c r="C36" s="1369"/>
      <c r="D36" s="924" t="str">
        <f>'Техническая по возраст группам'!D48</f>
        <v xml:space="preserve"> </v>
      </c>
      <c r="E36" s="925">
        <f>'Техническая по возраст группам'!E48</f>
        <v>0</v>
      </c>
      <c r="F36" s="415" t="str">
        <f>IF('Техническая по возраст группам'!G48="Ж","спортсменка",IF('Техническая по возраст группам'!G48="М","спортсмен","не понятно кто"))</f>
        <v>спортсмен</v>
      </c>
      <c r="G36" s="415" t="str">
        <f ca="1">'Техническая по возраст группам'!H48</f>
        <v>г.р.???</v>
      </c>
      <c r="H36" s="415" t="str">
        <f>'Техническая по возраст группам'!B48</f>
        <v>II</v>
      </c>
      <c r="I36" s="1333" t="str">
        <f>'Техническая по возраст группам'!I48</f>
        <v>Фамилия_1 Имя Отчество</v>
      </c>
      <c r="J36" s="1334"/>
      <c r="K36" s="149"/>
    </row>
    <row r="37" spans="1:11" s="391" customFormat="1" ht="21" customHeight="1" x14ac:dyDescent="0.3">
      <c r="A37" s="413">
        <v>29</v>
      </c>
      <c r="B37" s="1368" t="str">
        <f>'Техническая по возраст группам'!C49</f>
        <v>Юноши</v>
      </c>
      <c r="C37" s="1369"/>
      <c r="D37" s="924" t="str">
        <f>'Техническая по возраст группам'!D49</f>
        <v xml:space="preserve"> </v>
      </c>
      <c r="E37" s="925">
        <f>'Техническая по возраст группам'!E49</f>
        <v>0</v>
      </c>
      <c r="F37" s="415" t="str">
        <f>IF('Техническая по возраст группам'!G49="Ж","спортсменка",IF('Техническая по возраст группам'!G49="М","спортсмен","не понятно кто"))</f>
        <v>спортсмен</v>
      </c>
      <c r="G37" s="415" t="str">
        <f ca="1">'Техническая по возраст группам'!H49</f>
        <v>г.р.???</v>
      </c>
      <c r="H37" s="415" t="str">
        <f>'Техническая по возраст группам'!B49</f>
        <v>II</v>
      </c>
      <c r="I37" s="1333" t="str">
        <f>'Техническая по возраст группам'!I49</f>
        <v>Фамилия_1 Имя Отчество</v>
      </c>
      <c r="J37" s="1334"/>
      <c r="K37" s="149"/>
    </row>
    <row r="38" spans="1:11" s="391" customFormat="1" ht="21" customHeight="1" x14ac:dyDescent="0.3">
      <c r="A38" s="413">
        <v>30</v>
      </c>
      <c r="B38" s="1368" t="str">
        <f>'Техническая по возраст группам'!C50</f>
        <v>Юноши</v>
      </c>
      <c r="C38" s="1369"/>
      <c r="D38" s="924" t="str">
        <f>'Техническая по возраст группам'!D50</f>
        <v xml:space="preserve"> </v>
      </c>
      <c r="E38" s="925">
        <f>'Техническая по возраст группам'!E50</f>
        <v>0</v>
      </c>
      <c r="F38" s="415" t="str">
        <f>IF('Техническая по возраст группам'!G50="Ж","спортсменка",IF('Техническая по возраст группам'!G50="М","спортсмен","не понятно кто"))</f>
        <v>спортсмен</v>
      </c>
      <c r="G38" s="415" t="str">
        <f ca="1">'Техническая по возраст группам'!H50</f>
        <v>г.р.???</v>
      </c>
      <c r="H38" s="415" t="str">
        <f>'Техническая по возраст группам'!B50</f>
        <v>II</v>
      </c>
      <c r="I38" s="1333" t="str">
        <f>'Техническая по возраст группам'!I50</f>
        <v>Фамилия_1 Имя Отчество</v>
      </c>
      <c r="J38" s="1334"/>
      <c r="K38" s="149"/>
    </row>
    <row r="39" spans="1:11" s="391" customFormat="1" ht="21" customHeight="1" x14ac:dyDescent="0.3">
      <c r="A39" s="413">
        <v>31</v>
      </c>
      <c r="B39" s="1368" t="str">
        <f>'Техническая по возраст группам'!C51</f>
        <v>Юноши</v>
      </c>
      <c r="C39" s="1369"/>
      <c r="D39" s="924" t="str">
        <f>'Техническая по возраст группам'!D51</f>
        <v xml:space="preserve"> </v>
      </c>
      <c r="E39" s="925">
        <f>'Техническая по возраст группам'!E51</f>
        <v>0</v>
      </c>
      <c r="F39" s="415" t="str">
        <f>IF('Техническая по возраст группам'!G51="Ж","спортсменка",IF('Техническая по возраст группам'!G51="М","спортсмен","не понятно кто"))</f>
        <v>спортсмен</v>
      </c>
      <c r="G39" s="415" t="str">
        <f ca="1">'Техническая по возраст группам'!H51</f>
        <v>г.р.???</v>
      </c>
      <c r="H39" s="415" t="str">
        <f>'Техническая по возраст группам'!B51</f>
        <v>II</v>
      </c>
      <c r="I39" s="1333" t="str">
        <f>'Техническая по возраст группам'!I51</f>
        <v>Фамилия_1 Имя Отчество</v>
      </c>
      <c r="J39" s="1334"/>
      <c r="K39" s="149"/>
    </row>
    <row r="40" spans="1:11" s="391" customFormat="1" ht="21" customHeight="1" x14ac:dyDescent="0.3">
      <c r="A40" s="413">
        <v>32</v>
      </c>
      <c r="B40" s="1368" t="str">
        <f>'Техническая по возраст группам'!C52</f>
        <v>Юноши</v>
      </c>
      <c r="C40" s="1369"/>
      <c r="D40" s="924" t="str">
        <f>'Техническая по возраст группам'!D52</f>
        <v xml:space="preserve"> </v>
      </c>
      <c r="E40" s="925">
        <f>'Техническая по возраст группам'!E52</f>
        <v>0</v>
      </c>
      <c r="F40" s="415" t="str">
        <f>IF('Техническая по возраст группам'!G52="Ж","спортсменка",IF('Техническая по возраст группам'!G52="М","спортсмен","не понятно кто"))</f>
        <v>спортсмен</v>
      </c>
      <c r="G40" s="415" t="str">
        <f ca="1">'Техническая по возраст группам'!H52</f>
        <v>г.р.???</v>
      </c>
      <c r="H40" s="415" t="str">
        <f>'Техническая по возраст группам'!B52</f>
        <v>II</v>
      </c>
      <c r="I40" s="1333" t="str">
        <f>'Техническая по возраст группам'!I52</f>
        <v>Фамилия_1 Имя Отчество</v>
      </c>
      <c r="J40" s="1334"/>
      <c r="K40" s="149"/>
    </row>
    <row r="41" spans="1:11" s="391" customFormat="1" ht="21" customHeight="1" x14ac:dyDescent="0.3">
      <c r="A41" s="413">
        <v>33</v>
      </c>
      <c r="B41" s="1368" t="str">
        <f>'Техническая по возраст группам'!C53</f>
        <v>Юноши</v>
      </c>
      <c r="C41" s="1369"/>
      <c r="D41" s="924" t="str">
        <f>'Техническая по возраст группам'!D53</f>
        <v xml:space="preserve"> </v>
      </c>
      <c r="E41" s="925">
        <f>'Техническая по возраст группам'!E53</f>
        <v>0</v>
      </c>
      <c r="F41" s="415" t="str">
        <f>IF('Техническая по возраст группам'!G53="Ж","спортсменка",IF('Техническая по возраст группам'!G53="М","спортсмен","не понятно кто"))</f>
        <v>спортсмен</v>
      </c>
      <c r="G41" s="415" t="str">
        <f ca="1">'Техническая по возраст группам'!H53</f>
        <v>г.р.???</v>
      </c>
      <c r="H41" s="415" t="str">
        <f>'Техническая по возраст группам'!B53</f>
        <v>II</v>
      </c>
      <c r="I41" s="1333" t="str">
        <f>'Техническая по возраст группам'!I53</f>
        <v>Фамилия_1 Имя Отчество</v>
      </c>
      <c r="J41" s="1334"/>
      <c r="K41" s="149"/>
    </row>
    <row r="42" spans="1:11" s="391" customFormat="1" ht="21" customHeight="1" x14ac:dyDescent="0.3">
      <c r="A42" s="413">
        <v>34</v>
      </c>
      <c r="B42" s="1368" t="str">
        <f>'Техническая по возраст группам'!C54</f>
        <v>Юноши</v>
      </c>
      <c r="C42" s="1369"/>
      <c r="D42" s="924" t="str">
        <f>'Техническая по возраст группам'!D54</f>
        <v xml:space="preserve"> </v>
      </c>
      <c r="E42" s="925">
        <f>'Техническая по возраст группам'!E54</f>
        <v>0</v>
      </c>
      <c r="F42" s="415" t="str">
        <f>IF('Техническая по возраст группам'!G54="Ж","спортсменка",IF('Техническая по возраст группам'!G54="М","спортсмен","не понятно кто"))</f>
        <v>спортсмен</v>
      </c>
      <c r="G42" s="415" t="str">
        <f ca="1">'Техническая по возраст группам'!H54</f>
        <v>г.р.???</v>
      </c>
      <c r="H42" s="415" t="str">
        <f>'Техническая по возраст группам'!B54</f>
        <v>ЗМС</v>
      </c>
      <c r="I42" s="1333" t="str">
        <f>'Техническая по возраст группам'!I54</f>
        <v>Фамилия_1 Имя Отчество</v>
      </c>
      <c r="J42" s="1334"/>
      <c r="K42" s="149"/>
    </row>
    <row r="43" spans="1:11" s="391" customFormat="1" ht="21" customHeight="1" x14ac:dyDescent="0.3">
      <c r="A43" s="413">
        <v>35</v>
      </c>
      <c r="B43" s="1368" t="str">
        <f>'Техническая по возраст группам'!C55</f>
        <v>Юноши</v>
      </c>
      <c r="C43" s="1369"/>
      <c r="D43" s="924" t="str">
        <f>'Техническая по возраст группам'!D55</f>
        <v xml:space="preserve"> </v>
      </c>
      <c r="E43" s="925">
        <f>'Техническая по возраст группам'!E55</f>
        <v>0</v>
      </c>
      <c r="F43" s="415" t="str">
        <f>IF('Техническая по возраст группам'!G55="Ж","спортсменка",IF('Техническая по возраст группам'!G55="М","спортсмен","не понятно кто"))</f>
        <v>спортсмен</v>
      </c>
      <c r="G43" s="415" t="str">
        <f ca="1">'Техническая по возраст группам'!H55</f>
        <v>г.р.???</v>
      </c>
      <c r="H43" s="415" t="str">
        <f>'Техническая по возраст группам'!B55</f>
        <v>МСМК</v>
      </c>
      <c r="I43" s="1333" t="str">
        <f>'Техническая по возраст группам'!I55</f>
        <v>Фамилия_1 Имя Отчество</v>
      </c>
      <c r="J43" s="1334"/>
      <c r="K43" s="149"/>
    </row>
    <row r="44" spans="1:11" s="391" customFormat="1" ht="21" customHeight="1" x14ac:dyDescent="0.3">
      <c r="A44" s="413">
        <v>36</v>
      </c>
      <c r="B44" s="1368" t="str">
        <f>'Техническая по возраст группам'!C56</f>
        <v>Юноши</v>
      </c>
      <c r="C44" s="1369"/>
      <c r="D44" s="924" t="str">
        <f>'Техническая по возраст группам'!D56</f>
        <v xml:space="preserve"> </v>
      </c>
      <c r="E44" s="925">
        <f>'Техническая по возраст группам'!E56</f>
        <v>0</v>
      </c>
      <c r="F44" s="415" t="str">
        <f>IF('Техническая по возраст группам'!G56="Ж","спортсменка",IF('Техническая по возраст группам'!G56="М","спортсмен","не понятно кто"))</f>
        <v>спортсмен</v>
      </c>
      <c r="G44" s="415" t="str">
        <f ca="1">'Техническая по возраст группам'!H56</f>
        <v>г.р.???</v>
      </c>
      <c r="H44" s="415" t="str">
        <f>'Техническая по возраст группам'!B56</f>
        <v>МС</v>
      </c>
      <c r="I44" s="1333" t="str">
        <f>'Техническая по возраст группам'!I56</f>
        <v>Фамилия_1 Имя Отчество</v>
      </c>
      <c r="J44" s="1334"/>
      <c r="K44" s="149"/>
    </row>
    <row r="45" spans="1:11" s="391" customFormat="1" ht="21" customHeight="1" x14ac:dyDescent="0.3">
      <c r="A45" s="413">
        <v>37</v>
      </c>
      <c r="B45" s="1368" t="str">
        <f>'Техническая по возраст группам'!C57</f>
        <v>Юноши</v>
      </c>
      <c r="C45" s="1369"/>
      <c r="D45" s="924" t="str">
        <f>'Техническая по возраст группам'!D57</f>
        <v xml:space="preserve"> </v>
      </c>
      <c r="E45" s="925">
        <f>'Техническая по возраст группам'!E57</f>
        <v>0</v>
      </c>
      <c r="F45" s="415" t="str">
        <f>IF('Техническая по возраст группам'!G57="Ж","спортсменка",IF('Техническая по возраст группам'!G57="М","спортсмен","не понятно кто"))</f>
        <v>спортсмен</v>
      </c>
      <c r="G45" s="415" t="str">
        <f ca="1">'Техническая по возраст группам'!H57</f>
        <v>г.р.???</v>
      </c>
      <c r="H45" s="415" t="str">
        <f>'Техническая по возраст группам'!B57</f>
        <v>КМС</v>
      </c>
      <c r="I45" s="1333" t="str">
        <f>'Техническая по возраст группам'!I57</f>
        <v>Фамилия_1 Имя Отчество</v>
      </c>
      <c r="J45" s="1334"/>
      <c r="K45" s="149"/>
    </row>
    <row r="46" spans="1:11" s="391" customFormat="1" ht="21" customHeight="1" x14ac:dyDescent="0.3">
      <c r="A46" s="413">
        <v>38</v>
      </c>
      <c r="B46" s="1368" t="str">
        <f>'Техническая по возраст группам'!C58</f>
        <v>Юноши</v>
      </c>
      <c r="C46" s="1369"/>
      <c r="D46" s="924" t="str">
        <f>'Техническая по возраст группам'!D58</f>
        <v xml:space="preserve"> </v>
      </c>
      <c r="E46" s="925">
        <f>'Техническая по возраст группам'!E58</f>
        <v>0</v>
      </c>
      <c r="F46" s="415" t="str">
        <f>IF('Техническая по возраст группам'!G58="Ж","спортсменка",IF('Техническая по возраст группам'!G58="М","спортсмен","не понятно кто"))</f>
        <v>спортсмен</v>
      </c>
      <c r="G46" s="415" t="str">
        <f ca="1">'Техническая по возраст группам'!H58</f>
        <v>г.р.???</v>
      </c>
      <c r="H46" s="415" t="str">
        <f>'Техническая по возраст группам'!B58</f>
        <v>КМС</v>
      </c>
      <c r="I46" s="1333" t="str">
        <f>'Техническая по возраст группам'!I58</f>
        <v>Фамилия_1 Имя Отчество</v>
      </c>
      <c r="J46" s="1334"/>
      <c r="K46" s="149"/>
    </row>
    <row r="47" spans="1:11" s="391" customFormat="1" ht="21" customHeight="1" x14ac:dyDescent="0.3">
      <c r="A47" s="413">
        <v>39</v>
      </c>
      <c r="B47" s="1368" t="str">
        <f>'Техническая по возраст группам'!C59</f>
        <v>Юноши</v>
      </c>
      <c r="C47" s="1369"/>
      <c r="D47" s="924" t="str">
        <f>'Техническая по возраст группам'!D59</f>
        <v xml:space="preserve"> </v>
      </c>
      <c r="E47" s="925">
        <f>'Техническая по возраст группам'!E59</f>
        <v>0</v>
      </c>
      <c r="F47" s="415" t="str">
        <f>IF('Техническая по возраст группам'!G59="Ж","спортсменка",IF('Техническая по возраст группам'!G59="М","спортсмен","не понятно кто"))</f>
        <v>спортсмен</v>
      </c>
      <c r="G47" s="415" t="str">
        <f ca="1">'Техническая по возраст группам'!H59</f>
        <v>г.р.???</v>
      </c>
      <c r="H47" s="415" t="str">
        <f>'Техническая по возраст группам'!B59</f>
        <v>КМС</v>
      </c>
      <c r="I47" s="1333" t="str">
        <f>'Техническая по возраст группам'!I59</f>
        <v>Фамилия_1 Имя Отчество</v>
      </c>
      <c r="J47" s="1334"/>
      <c r="K47" s="149"/>
    </row>
    <row r="48" spans="1:11" s="391" customFormat="1" ht="21" customHeight="1" x14ac:dyDescent="0.3">
      <c r="A48" s="413">
        <v>40</v>
      </c>
      <c r="B48" s="1368" t="str">
        <f>'Техническая по возраст группам'!C60</f>
        <v>Юноши</v>
      </c>
      <c r="C48" s="1369"/>
      <c r="D48" s="924" t="str">
        <f>'Техническая по возраст группам'!D60</f>
        <v xml:space="preserve"> </v>
      </c>
      <c r="E48" s="925">
        <f>'Техническая по возраст группам'!E60</f>
        <v>0</v>
      </c>
      <c r="F48" s="415" t="str">
        <f>IF('Техническая по возраст группам'!G60="Ж","спортсменка",IF('Техническая по возраст группам'!G60="М","спортсмен","не понятно кто"))</f>
        <v>спортсмен</v>
      </c>
      <c r="G48" s="415" t="str">
        <f ca="1">'Техническая по возраст группам'!H60</f>
        <v>г.р.???</v>
      </c>
      <c r="H48" s="415" t="str">
        <f>'Техническая по возраст группам'!B60</f>
        <v>КМС</v>
      </c>
      <c r="I48" s="1333" t="str">
        <f>'Техническая по возраст группам'!I60</f>
        <v>Фамилия_1 Имя Отчество</v>
      </c>
      <c r="J48" s="1334"/>
      <c r="K48" s="149"/>
    </row>
    <row r="49" spans="1:11" s="391" customFormat="1" ht="21" customHeight="1" x14ac:dyDescent="0.3">
      <c r="A49" s="413">
        <v>41</v>
      </c>
      <c r="B49" s="1368" t="str">
        <f>'Техническая по возраст группам'!C61</f>
        <v>Юноши</v>
      </c>
      <c r="C49" s="1369"/>
      <c r="D49" s="924" t="str">
        <f>'Техническая по возраст группам'!D61</f>
        <v xml:space="preserve"> </v>
      </c>
      <c r="E49" s="925">
        <f>'Техническая по возраст группам'!E61</f>
        <v>0</v>
      </c>
      <c r="F49" s="415" t="str">
        <f>IF('Техническая по возраст группам'!G61="Ж","спортсменка",IF('Техническая по возраст группам'!G61="М","спортсмен","не понятно кто"))</f>
        <v>спортсмен</v>
      </c>
      <c r="G49" s="415" t="str">
        <f ca="1">'Техническая по возраст группам'!H61</f>
        <v>г.р.???</v>
      </c>
      <c r="H49" s="415" t="str">
        <f>'Техническая по возраст группам'!B61</f>
        <v>II юн</v>
      </c>
      <c r="I49" s="1333" t="str">
        <f>'Техническая по возраст группам'!I61</f>
        <v>Фамилия_1 Имя Отчество</v>
      </c>
      <c r="J49" s="1334"/>
      <c r="K49" s="149"/>
    </row>
    <row r="50" spans="1:11" s="391" customFormat="1" ht="21" customHeight="1" x14ac:dyDescent="0.3">
      <c r="A50" s="413">
        <v>42</v>
      </c>
      <c r="B50" s="1368" t="str">
        <f>'Техническая по возраст группам'!C62</f>
        <v>Юноши</v>
      </c>
      <c r="C50" s="1369"/>
      <c r="D50" s="924" t="str">
        <f>'Техническая по возраст группам'!D62</f>
        <v xml:space="preserve"> </v>
      </c>
      <c r="E50" s="925">
        <f>'Техническая по возраст группам'!E62</f>
        <v>0</v>
      </c>
      <c r="F50" s="415" t="str">
        <f>IF('Техническая по возраст группам'!G62="Ж","спортсменка",IF('Техническая по возраст группам'!G62="М","спортсмен","не понятно кто"))</f>
        <v>спортсмен</v>
      </c>
      <c r="G50" s="415" t="str">
        <f ca="1">'Техническая по возраст группам'!H62</f>
        <v>г.р.???</v>
      </c>
      <c r="H50" s="415" t="str">
        <f>'Техническая по возраст группам'!B62</f>
        <v>II юн</v>
      </c>
      <c r="I50" s="1333" t="str">
        <f>'Техническая по возраст группам'!I62</f>
        <v>Фамилия_1 Имя Отчество</v>
      </c>
      <c r="J50" s="1334"/>
      <c r="K50" s="149"/>
    </row>
    <row r="51" spans="1:11" s="391" customFormat="1" ht="21" customHeight="1" x14ac:dyDescent="0.3">
      <c r="A51" s="413">
        <v>43</v>
      </c>
      <c r="B51" s="1368" t="str">
        <f>'Техническая по возраст группам'!C63</f>
        <v>Юноши</v>
      </c>
      <c r="C51" s="1369"/>
      <c r="D51" s="924" t="str">
        <f>'Техническая по возраст группам'!D63</f>
        <v xml:space="preserve"> </v>
      </c>
      <c r="E51" s="925">
        <f>'Техническая по возраст группам'!E63</f>
        <v>0</v>
      </c>
      <c r="F51" s="415" t="str">
        <f>IF('Техническая по возраст группам'!G63="Ж","спортсменка",IF('Техническая по возраст группам'!G63="М","спортсмен","не понятно кто"))</f>
        <v>спортсмен</v>
      </c>
      <c r="G51" s="415" t="str">
        <f ca="1">'Техническая по возраст группам'!H63</f>
        <v>г.р.???</v>
      </c>
      <c r="H51" s="415" t="str">
        <f>'Техническая по возраст группам'!B63</f>
        <v>II юн</v>
      </c>
      <c r="I51" s="1333" t="str">
        <f>'Техническая по возраст группам'!I63</f>
        <v>Фамилия_1 Имя Отчество</v>
      </c>
      <c r="J51" s="1334"/>
      <c r="K51" s="149"/>
    </row>
    <row r="52" spans="1:11" s="391" customFormat="1" ht="21" customHeight="1" x14ac:dyDescent="0.3">
      <c r="A52" s="413">
        <v>44</v>
      </c>
      <c r="B52" s="1368" t="str">
        <f>'Техническая по возраст группам'!C64</f>
        <v>Юноши</v>
      </c>
      <c r="C52" s="1369"/>
      <c r="D52" s="924" t="str">
        <f>'Техническая по возраст группам'!D64</f>
        <v xml:space="preserve"> </v>
      </c>
      <c r="E52" s="925">
        <f>'Техническая по возраст группам'!E64</f>
        <v>0</v>
      </c>
      <c r="F52" s="415" t="str">
        <f>IF('Техническая по возраст группам'!G64="Ж","спортсменка",IF('Техническая по возраст группам'!G64="М","спортсмен","не понятно кто"))</f>
        <v>спортсмен</v>
      </c>
      <c r="G52" s="415" t="str">
        <f ca="1">'Техническая по возраст группам'!H64</f>
        <v>г.р.???</v>
      </c>
      <c r="H52" s="415" t="str">
        <f>'Техническая по возраст группам'!B64</f>
        <v>II юн</v>
      </c>
      <c r="I52" s="1333" t="str">
        <f>'Техническая по возраст группам'!I64</f>
        <v>Фамилия_1 Имя Отчество</v>
      </c>
      <c r="J52" s="1334"/>
      <c r="K52" s="149"/>
    </row>
    <row r="53" spans="1:11" s="391" customFormat="1" ht="21" customHeight="1" x14ac:dyDescent="0.3">
      <c r="A53" s="413">
        <v>45</v>
      </c>
      <c r="B53" s="1368" t="str">
        <f>'Техническая по возраст группам'!C65</f>
        <v>Юноши</v>
      </c>
      <c r="C53" s="1369"/>
      <c r="D53" s="924" t="str">
        <f>'Техническая по возраст группам'!D65</f>
        <v xml:space="preserve"> </v>
      </c>
      <c r="E53" s="925">
        <f>'Техническая по возраст группам'!E65</f>
        <v>0</v>
      </c>
      <c r="F53" s="415" t="str">
        <f>IF('Техническая по возраст группам'!G65="Ж","спортсменка",IF('Техническая по возраст группам'!G65="М","спортсмен","не понятно кто"))</f>
        <v>спортсмен</v>
      </c>
      <c r="G53" s="415" t="str">
        <f ca="1">'Техническая по возраст группам'!H65</f>
        <v>г.р.???</v>
      </c>
      <c r="H53" s="415" t="str">
        <f>'Техническая по возраст группам'!B65</f>
        <v>II юн</v>
      </c>
      <c r="I53" s="1333" t="str">
        <f>'Техническая по возраст группам'!I65</f>
        <v>Фамилия_1 Имя Отчество</v>
      </c>
      <c r="J53" s="1334"/>
      <c r="K53" s="149"/>
    </row>
    <row r="54" spans="1:11" s="391" customFormat="1" ht="21" customHeight="1" x14ac:dyDescent="0.3">
      <c r="A54" s="413">
        <v>46</v>
      </c>
      <c r="B54" s="1368" t="str">
        <f>'Техническая по возраст группам'!C66</f>
        <v>Юноши</v>
      </c>
      <c r="C54" s="1369"/>
      <c r="D54" s="924" t="str">
        <f>'Техническая по возраст группам'!D66</f>
        <v xml:space="preserve"> </v>
      </c>
      <c r="E54" s="925">
        <f>'Техническая по возраст группам'!E66</f>
        <v>0</v>
      </c>
      <c r="F54" s="415" t="str">
        <f>IF('Техническая по возраст группам'!G66="Ж","спортсменка",IF('Техническая по возраст группам'!G66="М","спортсмен","не понятно кто"))</f>
        <v>спортсмен</v>
      </c>
      <c r="G54" s="415" t="str">
        <f ca="1">'Техническая по возраст группам'!H66</f>
        <v>г.р.???</v>
      </c>
      <c r="H54" s="415" t="str">
        <f>'Техническая по возраст группам'!B66</f>
        <v>III юн</v>
      </c>
      <c r="I54" s="1333" t="str">
        <f>'Техническая по возраст группам'!I66</f>
        <v>Фамилия_1 Имя Отчество</v>
      </c>
      <c r="J54" s="1334"/>
      <c r="K54" s="149"/>
    </row>
    <row r="55" spans="1:11" s="391" customFormat="1" ht="21" customHeight="1" x14ac:dyDescent="0.3">
      <c r="A55" s="413">
        <v>47</v>
      </c>
      <c r="B55" s="1368" t="str">
        <f>'Техническая по возраст группам'!C67</f>
        <v>Юноши</v>
      </c>
      <c r="C55" s="1369"/>
      <c r="D55" s="924" t="str">
        <f>'Техническая по возраст группам'!D67</f>
        <v xml:space="preserve"> </v>
      </c>
      <c r="E55" s="925">
        <f>'Техническая по возраст группам'!E67</f>
        <v>0</v>
      </c>
      <c r="F55" s="415" t="str">
        <f>IF('Техническая по возраст группам'!G67="Ж","спортсменка",IF('Техническая по возраст группам'!G67="М","спортсмен","не понятно кто"))</f>
        <v>спортсмен</v>
      </c>
      <c r="G55" s="415" t="str">
        <f ca="1">'Техническая по возраст группам'!H67</f>
        <v>г.р.???</v>
      </c>
      <c r="H55" s="415" t="str">
        <f>'Техническая по возраст группам'!B67</f>
        <v>I юн</v>
      </c>
      <c r="I55" s="1333" t="str">
        <f>'Техническая по возраст группам'!I67</f>
        <v>Фамилия_1 Имя Отчество</v>
      </c>
      <c r="J55" s="1334"/>
      <c r="K55" s="149"/>
    </row>
    <row r="56" spans="1:11" s="391" customFormat="1" ht="21" customHeight="1" x14ac:dyDescent="0.3">
      <c r="A56" s="413">
        <v>48</v>
      </c>
      <c r="B56" s="1368" t="str">
        <f>'Техническая по возраст группам'!C68</f>
        <v>Юноши</v>
      </c>
      <c r="C56" s="1369"/>
      <c r="D56" s="924" t="str">
        <f>'Техническая по возраст группам'!D68</f>
        <v xml:space="preserve"> </v>
      </c>
      <c r="E56" s="925">
        <f>'Техническая по возраст группам'!E68</f>
        <v>0</v>
      </c>
      <c r="F56" s="415" t="str">
        <f>IF('Техническая по возраст группам'!G68="Ж","спортсменка",IF('Техническая по возраст группам'!G68="М","спортсмен","не понятно кто"))</f>
        <v>спортсмен</v>
      </c>
      <c r="G56" s="415" t="str">
        <f ca="1">'Техническая по возраст группам'!H68</f>
        <v>г.р.???</v>
      </c>
      <c r="H56" s="415" t="str">
        <f>'Техническая по возраст группам'!B68</f>
        <v>III</v>
      </c>
      <c r="I56" s="1333" t="str">
        <f>'Техническая по возраст группам'!I68</f>
        <v>Фамилия_1 Имя Отчество</v>
      </c>
      <c r="J56" s="1334"/>
      <c r="K56" s="149"/>
    </row>
    <row r="57" spans="1:11" s="391" customFormat="1" ht="21" customHeight="1" x14ac:dyDescent="0.3">
      <c r="A57" s="413">
        <v>49</v>
      </c>
      <c r="B57" s="1368" t="str">
        <f>'Техническая по возраст группам'!C69</f>
        <v>Юноши</v>
      </c>
      <c r="C57" s="1369"/>
      <c r="D57" s="924" t="str">
        <f>'Техническая по возраст группам'!D69</f>
        <v xml:space="preserve"> </v>
      </c>
      <c r="E57" s="925">
        <f>'Техническая по возраст группам'!E69</f>
        <v>0</v>
      </c>
      <c r="F57" s="415" t="str">
        <f>IF('Техническая по возраст группам'!G69="Ж","спортсменка",IF('Техническая по возраст группам'!G69="М","спортсмен","не понятно кто"))</f>
        <v>спортсмен</v>
      </c>
      <c r="G57" s="415" t="str">
        <f ca="1">'Техническая по возраст группам'!H69</f>
        <v>г.р.???</v>
      </c>
      <c r="H57" s="415" t="str">
        <f>'Техническая по возраст группам'!B69</f>
        <v>I юн</v>
      </c>
      <c r="I57" s="1333" t="str">
        <f>'Техническая по возраст группам'!I69</f>
        <v>Фамилия_1 Имя Отчество</v>
      </c>
      <c r="J57" s="1334"/>
      <c r="K57" s="149"/>
    </row>
    <row r="58" spans="1:11" s="391" customFormat="1" ht="21" customHeight="1" x14ac:dyDescent="0.3">
      <c r="A58" s="413">
        <v>50</v>
      </c>
      <c r="B58" s="1368" t="str">
        <f>'Техническая по возраст группам'!C70</f>
        <v>Юноши</v>
      </c>
      <c r="C58" s="1369"/>
      <c r="D58" s="924" t="str">
        <f>'Техническая по возраст группам'!D70</f>
        <v xml:space="preserve"> </v>
      </c>
      <c r="E58" s="925">
        <f>'Техническая по возраст группам'!E70</f>
        <v>0</v>
      </c>
      <c r="F58" s="415" t="str">
        <f>IF('Техническая по возраст группам'!G70="Ж","спортсменка",IF('Техническая по возраст группам'!G70="М","спортсмен","не понятно кто"))</f>
        <v>спортсмен</v>
      </c>
      <c r="G58" s="415" t="str">
        <f ca="1">'Техническая по возраст группам'!H70</f>
        <v>г.р.???</v>
      </c>
      <c r="H58" s="415" t="str">
        <f>'Техническая по возраст группам'!B70</f>
        <v>II юн</v>
      </c>
      <c r="I58" s="1333" t="str">
        <f>'Техническая по возраст группам'!I70</f>
        <v>Фамилия_1 Имя Отчество</v>
      </c>
      <c r="J58" s="1334"/>
      <c r="K58" s="149"/>
    </row>
    <row r="59" spans="1:11" ht="12" customHeight="1" x14ac:dyDescent="0.3">
      <c r="A59" s="390"/>
      <c r="B59" s="394"/>
      <c r="C59" s="394"/>
      <c r="D59" s="158"/>
      <c r="E59" s="390"/>
      <c r="F59" s="390"/>
      <c r="G59" s="390"/>
      <c r="H59" s="395"/>
      <c r="I59" s="421"/>
      <c r="J59" s="162"/>
      <c r="K59" s="158"/>
    </row>
    <row r="60" spans="1:11" s="391" customFormat="1" ht="24.75" customHeight="1" x14ac:dyDescent="0.35">
      <c r="A60" s="396"/>
      <c r="B60" s="393" t="s">
        <v>360</v>
      </c>
      <c r="C60" s="393"/>
      <c r="D60" s="397" t="str">
        <f>'Техническая по возраст группам'!E75</f>
        <v>Фамилия_1 Имя Отчество</v>
      </c>
      <c r="E60" s="398"/>
      <c r="F60" s="398"/>
      <c r="G60" s="393" t="s">
        <v>364</v>
      </c>
      <c r="H60" s="1347"/>
      <c r="I60" s="1347"/>
      <c r="J60" s="1347"/>
      <c r="K60" s="1347"/>
    </row>
    <row r="61" spans="1:11" s="391" customFormat="1" ht="24.75" customHeight="1" x14ac:dyDescent="0.35">
      <c r="A61" s="390"/>
      <c r="B61" s="403"/>
      <c r="C61" s="403"/>
      <c r="D61" s="397" t="str">
        <f>'Техническая по возраст группам'!E76</f>
        <v>Фамилия_2 Имя Отчество</v>
      </c>
      <c r="E61" s="400"/>
      <c r="F61" s="400"/>
      <c r="G61" s="401"/>
      <c r="H61" s="1335"/>
      <c r="I61" s="1335"/>
      <c r="J61" s="1335"/>
      <c r="K61" s="1335"/>
    </row>
    <row r="62" spans="1:11" s="391" customFormat="1" ht="24.75" customHeight="1" x14ac:dyDescent="0.35">
      <c r="A62" s="390"/>
      <c r="B62" s="403"/>
      <c r="C62" s="403"/>
      <c r="D62" s="397" t="str">
        <f>'Техническая по возраст группам'!E77</f>
        <v>Фамилия_3 Имя Отчество</v>
      </c>
      <c r="E62" s="400"/>
      <c r="F62" s="400"/>
      <c r="G62" s="401"/>
      <c r="H62" s="1335"/>
      <c r="I62" s="1335"/>
      <c r="J62" s="1335"/>
      <c r="K62" s="1335"/>
    </row>
    <row r="63" spans="1:11" s="391" customFormat="1" ht="21" customHeight="1" x14ac:dyDescent="0.35">
      <c r="A63" s="401"/>
      <c r="B63" s="403"/>
      <c r="C63" s="403"/>
      <c r="D63" s="403"/>
      <c r="E63" s="401"/>
      <c r="F63" s="401"/>
      <c r="G63" s="401"/>
      <c r="H63" s="401"/>
      <c r="I63" s="401"/>
      <c r="J63" s="401"/>
      <c r="K63" s="402"/>
    </row>
    <row r="64" spans="1:11" s="391" customFormat="1" ht="17.25" customHeight="1" x14ac:dyDescent="0.35">
      <c r="D64" s="410" t="s">
        <v>367</v>
      </c>
      <c r="E64" s="398"/>
      <c r="F64" s="398"/>
      <c r="G64" s="398"/>
      <c r="H64" s="1349" t="str">
        <f>'Техническая по возраст группам'!E75</f>
        <v>Фамилия_1 Имя Отчество</v>
      </c>
      <c r="I64" s="1349"/>
      <c r="J64" s="1349"/>
      <c r="K64" s="1349"/>
    </row>
    <row r="65" spans="1:11" s="427" customFormat="1" ht="12.75" customHeight="1" x14ac:dyDescent="0.3">
      <c r="A65" s="426"/>
      <c r="B65" s="426"/>
      <c r="C65" s="426"/>
      <c r="F65" s="423" t="s">
        <v>141</v>
      </c>
      <c r="G65" s="425"/>
      <c r="H65" s="423"/>
      <c r="I65" s="423"/>
      <c r="J65" s="423" t="s">
        <v>142</v>
      </c>
      <c r="K65" s="428"/>
    </row>
    <row r="66" spans="1:11" s="408" customFormat="1" ht="21" customHeight="1" x14ac:dyDescent="0.3">
      <c r="A66" s="407"/>
      <c r="B66" s="407"/>
      <c r="C66" s="407"/>
      <c r="F66" s="121"/>
      <c r="G66" s="411"/>
      <c r="H66" s="121"/>
      <c r="I66" s="121"/>
      <c r="J66" s="121"/>
      <c r="K66" s="409"/>
    </row>
    <row r="67" spans="1:11" s="391" customFormat="1" ht="18" x14ac:dyDescent="0.35">
      <c r="A67" s="85" t="s">
        <v>1006</v>
      </c>
      <c r="B67" s="85"/>
      <c r="C67" s="85"/>
      <c r="D67" s="661"/>
      <c r="E67" s="660"/>
      <c r="F67" s="1372" t="s">
        <v>1007</v>
      </c>
      <c r="G67" s="1372"/>
      <c r="H67" s="422"/>
      <c r="I67" s="422"/>
      <c r="J67" s="1348"/>
      <c r="K67" s="1348"/>
    </row>
    <row r="68" spans="1:11" s="425" customFormat="1" ht="12" x14ac:dyDescent="0.3">
      <c r="A68" s="424"/>
      <c r="B68" s="424"/>
      <c r="C68" s="424"/>
      <c r="E68" s="424"/>
      <c r="F68" s="423"/>
      <c r="I68" s="423" t="s">
        <v>141</v>
      </c>
      <c r="J68" s="423"/>
      <c r="K68" s="423" t="s">
        <v>142</v>
      </c>
    </row>
    <row r="70" spans="1:11" s="391" customFormat="1" ht="33.75" customHeight="1" x14ac:dyDescent="0.35">
      <c r="A70" s="1345" t="s">
        <v>390</v>
      </c>
      <c r="B70" s="1346"/>
      <c r="C70" s="1346"/>
      <c r="D70" s="1346"/>
      <c r="E70" s="404"/>
      <c r="F70" s="404"/>
      <c r="G70" s="404"/>
      <c r="H70" s="404"/>
      <c r="I70" s="1348"/>
      <c r="J70" s="1348"/>
      <c r="K70" s="1348"/>
    </row>
    <row r="71" spans="1:11" s="427" customFormat="1" ht="12.75" customHeight="1" x14ac:dyDescent="0.3">
      <c r="A71" s="426"/>
      <c r="B71" s="426"/>
      <c r="C71" s="426"/>
      <c r="F71" s="423" t="s">
        <v>141</v>
      </c>
      <c r="G71" s="425"/>
      <c r="H71" s="423"/>
      <c r="I71" s="423"/>
      <c r="J71" s="423" t="s">
        <v>142</v>
      </c>
      <c r="K71" s="428"/>
    </row>
    <row r="72" spans="1:11" s="391" customFormat="1" ht="12" customHeight="1" x14ac:dyDescent="0.3">
      <c r="A72" s="162"/>
      <c r="B72" s="390"/>
      <c r="C72" s="390"/>
      <c r="D72" s="390"/>
      <c r="E72" s="390"/>
      <c r="F72" s="390"/>
      <c r="G72" s="390"/>
      <c r="H72" s="390"/>
      <c r="I72" s="390"/>
      <c r="J72" s="390"/>
      <c r="K72" s="390"/>
    </row>
    <row r="73" spans="1:11" s="391" customFormat="1" ht="33.75" customHeight="1" x14ac:dyDescent="0.35">
      <c r="A73" s="1345" t="s">
        <v>370</v>
      </c>
      <c r="B73" s="1346"/>
      <c r="C73" s="1346"/>
      <c r="D73" s="1346"/>
      <c r="E73" s="404"/>
      <c r="F73" s="404"/>
      <c r="G73" s="404"/>
      <c r="H73" s="404"/>
      <c r="I73" s="1348"/>
      <c r="J73" s="1348"/>
      <c r="K73" s="1348"/>
    </row>
    <row r="74" spans="1:11" s="427" customFormat="1" ht="12.75" customHeight="1" x14ac:dyDescent="0.3">
      <c r="A74" s="426"/>
      <c r="B74" s="426"/>
      <c r="C74" s="426"/>
      <c r="F74" s="423" t="s">
        <v>141</v>
      </c>
      <c r="G74" s="425"/>
      <c r="H74" s="423"/>
      <c r="I74" s="423"/>
      <c r="J74" s="423" t="s">
        <v>142</v>
      </c>
      <c r="K74" s="428"/>
    </row>
    <row r="75" spans="1:11" s="391" customFormat="1" ht="12" customHeight="1" x14ac:dyDescent="0.3">
      <c r="A75" s="162"/>
      <c r="B75" s="162"/>
      <c r="C75" s="162"/>
      <c r="D75" s="390"/>
      <c r="E75" s="390"/>
      <c r="F75" s="390"/>
      <c r="G75" s="390"/>
      <c r="H75" s="390"/>
      <c r="I75" s="390"/>
      <c r="J75" s="390"/>
      <c r="K75" s="390"/>
    </row>
    <row r="76" spans="1:11" s="391" customFormat="1" ht="18" x14ac:dyDescent="0.35">
      <c r="A76" s="403"/>
      <c r="B76" s="403"/>
      <c r="C76" s="403"/>
      <c r="D76" s="403"/>
      <c r="E76" s="403"/>
      <c r="F76" s="403"/>
      <c r="G76" s="403"/>
      <c r="H76" s="403"/>
      <c r="I76" s="403"/>
      <c r="J76" s="403"/>
      <c r="K76" s="403"/>
    </row>
  </sheetData>
  <mergeCells count="119">
    <mergeCell ref="I70:K70"/>
    <mergeCell ref="I73:K73"/>
    <mergeCell ref="H60:K60"/>
    <mergeCell ref="H61:K61"/>
    <mergeCell ref="H62:K62"/>
    <mergeCell ref="H64:K64"/>
    <mergeCell ref="J67:K67"/>
    <mergeCell ref="B17:C17"/>
    <mergeCell ref="B18:C18"/>
    <mergeCell ref="I44:J44"/>
    <mergeCell ref="I32:J32"/>
    <mergeCell ref="I33:J33"/>
    <mergeCell ref="I34:J34"/>
    <mergeCell ref="I35:J35"/>
    <mergeCell ref="I36:J36"/>
    <mergeCell ref="I27:J27"/>
    <mergeCell ref="I28:J28"/>
    <mergeCell ref="I29:J29"/>
    <mergeCell ref="I30:J30"/>
    <mergeCell ref="I31:J31"/>
    <mergeCell ref="A73:D73"/>
    <mergeCell ref="B27:C27"/>
    <mergeCell ref="B28:C28"/>
    <mergeCell ref="B34:C34"/>
    <mergeCell ref="H1:K2"/>
    <mergeCell ref="A3:K3"/>
    <mergeCell ref="A5:B5"/>
    <mergeCell ref="D5:K5"/>
    <mergeCell ref="A6:B6"/>
    <mergeCell ref="D6:I6"/>
    <mergeCell ref="F67:G67"/>
    <mergeCell ref="I12:J12"/>
    <mergeCell ref="I13:J13"/>
    <mergeCell ref="I14:J14"/>
    <mergeCell ref="I15:J15"/>
    <mergeCell ref="I16:J16"/>
    <mergeCell ref="B8:D8"/>
    <mergeCell ref="I8:J8"/>
    <mergeCell ref="I9:J9"/>
    <mergeCell ref="I10:J10"/>
    <mergeCell ref="I11:J11"/>
    <mergeCell ref="B9:C9"/>
    <mergeCell ref="B10:C10"/>
    <mergeCell ref="B11:C11"/>
    <mergeCell ref="B12:C12"/>
    <mergeCell ref="B13:C13"/>
    <mergeCell ref="B14:C14"/>
    <mergeCell ref="B15:C15"/>
    <mergeCell ref="B16:C16"/>
    <mergeCell ref="I22:J22"/>
    <mergeCell ref="I23:J23"/>
    <mergeCell ref="I24:J24"/>
    <mergeCell ref="I25:J25"/>
    <mergeCell ref="I26:J26"/>
    <mergeCell ref="I17:J17"/>
    <mergeCell ref="I18:J18"/>
    <mergeCell ref="I19:J19"/>
    <mergeCell ref="I20:J20"/>
    <mergeCell ref="I21:J21"/>
    <mergeCell ref="B25:C25"/>
    <mergeCell ref="B26:C26"/>
    <mergeCell ref="B19:C19"/>
    <mergeCell ref="B20:C20"/>
    <mergeCell ref="B21:C21"/>
    <mergeCell ref="B22:C22"/>
    <mergeCell ref="B23:C23"/>
    <mergeCell ref="D4:K4"/>
    <mergeCell ref="I55:J55"/>
    <mergeCell ref="I56:J56"/>
    <mergeCell ref="I57:J57"/>
    <mergeCell ref="I58:J58"/>
    <mergeCell ref="A70:D70"/>
    <mergeCell ref="I50:J50"/>
    <mergeCell ref="I51:J51"/>
    <mergeCell ref="I52:J52"/>
    <mergeCell ref="I53:J53"/>
    <mergeCell ref="I54:J54"/>
    <mergeCell ref="I45:J45"/>
    <mergeCell ref="I46:J46"/>
    <mergeCell ref="I47:J47"/>
    <mergeCell ref="I37:J37"/>
    <mergeCell ref="I38:J38"/>
    <mergeCell ref="I39:J39"/>
    <mergeCell ref="I48:J48"/>
    <mergeCell ref="I49:J49"/>
    <mergeCell ref="I40:J40"/>
    <mergeCell ref="I41:J41"/>
    <mergeCell ref="I42:J42"/>
    <mergeCell ref="I43:J43"/>
    <mergeCell ref="B24:C24"/>
    <mergeCell ref="B35:C35"/>
    <mergeCell ref="B36:C36"/>
    <mergeCell ref="B37:C37"/>
    <mergeCell ref="B38:C38"/>
    <mergeCell ref="B29:C29"/>
    <mergeCell ref="B30:C30"/>
    <mergeCell ref="B31:C31"/>
    <mergeCell ref="B32:C32"/>
    <mergeCell ref="B33:C33"/>
    <mergeCell ref="B44:C44"/>
    <mergeCell ref="B45:C45"/>
    <mergeCell ref="B46:C46"/>
    <mergeCell ref="B47:C47"/>
    <mergeCell ref="B48:C48"/>
    <mergeCell ref="B39:C39"/>
    <mergeCell ref="B40:C40"/>
    <mergeCell ref="B41:C41"/>
    <mergeCell ref="B42:C42"/>
    <mergeCell ref="B43:C43"/>
    <mergeCell ref="B54:C54"/>
    <mergeCell ref="B55:C55"/>
    <mergeCell ref="B56:C56"/>
    <mergeCell ref="B57:C57"/>
    <mergeCell ref="B58:C58"/>
    <mergeCell ref="B49:C49"/>
    <mergeCell ref="B50:C50"/>
    <mergeCell ref="B51:C51"/>
    <mergeCell ref="B52:C52"/>
    <mergeCell ref="B53:C53"/>
  </mergeCells>
  <pageMargins left="0.31496062992125984" right="0.31496062992125984" top="0.55118110236220474" bottom="0.31496062992125984" header="0" footer="0.11811023622047245"/>
  <pageSetup paperSize="9" orientation="landscape" verticalDpi="300" r:id="rId1"/>
  <headerFooter>
    <oddFooter>&amp;R&amp;"Times New Roman,курсив"&amp;8Стр. &amp;P из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tabColor theme="9" tint="0.39997558519241921"/>
  </sheetPr>
  <dimension ref="A1:BK102"/>
  <sheetViews>
    <sheetView workbookViewId="0">
      <selection activeCell="E19" sqref="E19"/>
    </sheetView>
  </sheetViews>
  <sheetFormatPr defaultColWidth="9.109375" defaultRowHeight="14.4" x14ac:dyDescent="0.3"/>
  <cols>
    <col min="1" max="1" width="2.6640625" style="24" customWidth="1"/>
    <col min="2" max="2" width="6.5546875" style="24" customWidth="1"/>
    <col min="3" max="3" width="19.88671875" style="24" customWidth="1"/>
    <col min="4" max="4" width="11.33203125" style="24" customWidth="1"/>
    <col min="5" max="5" width="6.33203125" style="24" customWidth="1"/>
    <col min="6" max="6" width="8.5546875" style="24" customWidth="1"/>
    <col min="7" max="7" width="4.44140625" style="24" customWidth="1"/>
    <col min="8" max="8" width="6.109375" style="24" customWidth="1"/>
    <col min="9" max="9" width="8.6640625" style="24" customWidth="1"/>
    <col min="10" max="10" width="2.6640625" style="24" customWidth="1"/>
    <col min="11" max="11" width="6.33203125" style="24" customWidth="1"/>
    <col min="12" max="12" width="6.33203125" style="24" hidden="1" customWidth="1"/>
    <col min="13" max="13" width="6.33203125" style="24" customWidth="1"/>
    <col min="14" max="14" width="6.33203125" style="24" hidden="1" customWidth="1"/>
    <col min="15" max="15" width="6.33203125" style="24" customWidth="1"/>
    <col min="16" max="16" width="6.33203125" style="24" hidden="1" customWidth="1"/>
    <col min="17" max="17" width="6.33203125" style="24" customWidth="1"/>
    <col min="18" max="18" width="6.33203125" style="24" hidden="1" customWidth="1"/>
    <col min="19" max="19" width="6.33203125" style="24" customWidth="1"/>
    <col min="20" max="20" width="6.33203125" style="24" hidden="1" customWidth="1"/>
    <col min="21" max="21" width="6.33203125" style="24" customWidth="1"/>
    <col min="22" max="22" width="6.33203125" style="24" hidden="1" customWidth="1"/>
    <col min="23" max="23" width="6.33203125" style="24" customWidth="1"/>
    <col min="24" max="24" width="6.33203125" style="24" hidden="1" customWidth="1"/>
    <col min="25" max="25" width="6.33203125" style="24" customWidth="1"/>
    <col min="26" max="26" width="6.33203125" style="24" hidden="1" customWidth="1"/>
    <col min="27" max="27" width="6.33203125" style="24" customWidth="1"/>
    <col min="28" max="28" width="6.33203125" style="24" hidden="1" customWidth="1"/>
    <col min="29" max="29" width="6.33203125" style="24" customWidth="1"/>
    <col min="30" max="30" width="6.33203125" style="24" hidden="1" customWidth="1"/>
    <col min="31" max="31" width="6.33203125" style="24" customWidth="1"/>
    <col min="32" max="32" width="6.33203125" style="24" hidden="1" customWidth="1"/>
    <col min="33" max="33" width="6.33203125" style="24" customWidth="1"/>
    <col min="34" max="34" width="6.33203125" style="24" hidden="1" customWidth="1"/>
    <col min="35" max="35" width="6.33203125" style="24" customWidth="1"/>
    <col min="36" max="36" width="6.33203125" style="24" hidden="1" customWidth="1"/>
    <col min="37" max="37" width="6.33203125" style="24" customWidth="1"/>
    <col min="38" max="38" width="6.33203125" style="24" hidden="1" customWidth="1"/>
    <col min="39" max="39" width="6.33203125" style="24" customWidth="1"/>
    <col min="40" max="40" width="2.44140625" style="24" customWidth="1"/>
    <col min="41" max="41" width="6.33203125" style="24" customWidth="1"/>
    <col min="42" max="42" width="2.44140625" style="24" customWidth="1"/>
    <col min="43" max="43" width="6.33203125" style="24" customWidth="1"/>
    <col min="44" max="44" width="2.44140625" style="24" customWidth="1"/>
    <col min="45" max="45" width="6.33203125" style="24" customWidth="1"/>
    <col min="46" max="46" width="2.44140625" style="24" customWidth="1"/>
    <col min="47" max="48" width="2" style="24" bestFit="1" customWidth="1"/>
    <col min="49" max="49" width="6.109375" style="24" customWidth="1"/>
    <col min="50" max="50" width="2" style="24" customWidth="1"/>
    <col min="51" max="66" width="1.109375" style="24" customWidth="1"/>
    <col min="67" max="16384" width="9.109375" style="24"/>
  </cols>
  <sheetData>
    <row r="1" spans="1:62" ht="40.5" customHeight="1" thickBot="1" x14ac:dyDescent="0.35">
      <c r="A1" s="1350" t="s">
        <v>271</v>
      </c>
      <c r="B1" s="1351"/>
      <c r="C1" s="1351"/>
      <c r="D1" s="1351"/>
      <c r="E1" s="1351"/>
      <c r="F1" s="1351"/>
      <c r="G1" s="1351"/>
      <c r="H1" s="1351"/>
      <c r="I1" s="1351"/>
      <c r="J1" s="1351"/>
      <c r="K1" s="1351"/>
      <c r="L1" s="1351"/>
      <c r="M1" s="1351"/>
      <c r="N1" s="1351"/>
      <c r="O1" s="1351"/>
      <c r="P1" s="1351"/>
      <c r="Q1" s="1352"/>
      <c r="R1" s="940"/>
      <c r="S1" s="514" t="s">
        <v>563</v>
      </c>
      <c r="T1" s="1014"/>
      <c r="U1" s="1350" t="s">
        <v>271</v>
      </c>
      <c r="V1" s="1351"/>
      <c r="W1" s="1351"/>
      <c r="X1" s="1351"/>
      <c r="Y1" s="1351"/>
      <c r="Z1" s="1351"/>
      <c r="AA1" s="1351"/>
      <c r="AB1" s="1351"/>
      <c r="AC1" s="1351"/>
      <c r="AD1" s="1351"/>
      <c r="AE1" s="1351"/>
      <c r="AF1" s="1351"/>
      <c r="AG1" s="1351"/>
      <c r="AH1" s="1351"/>
      <c r="AI1" s="1351"/>
      <c r="AJ1" s="1351"/>
      <c r="AK1" s="1351"/>
      <c r="AL1" s="1351"/>
      <c r="AM1" s="1351"/>
      <c r="AN1" s="1351"/>
      <c r="AO1" s="1351"/>
      <c r="AP1" s="1351"/>
      <c r="AQ1" s="1351"/>
      <c r="AR1" s="1351"/>
      <c r="AS1" s="1351"/>
      <c r="AT1" s="1351"/>
      <c r="AU1" s="1352"/>
      <c r="AV1" s="62"/>
      <c r="AW1" s="62"/>
      <c r="AX1" s="62"/>
      <c r="AY1" s="62"/>
      <c r="AZ1" s="62"/>
      <c r="BA1" s="61"/>
      <c r="BB1" s="174"/>
      <c r="BC1" s="61"/>
      <c r="BD1" s="174"/>
      <c r="BE1" s="61"/>
      <c r="BF1" s="174"/>
      <c r="BG1" s="61"/>
      <c r="BH1" s="3"/>
      <c r="BI1" s="3"/>
      <c r="BJ1" s="3"/>
    </row>
    <row r="2" spans="1:62" ht="15.75" customHeight="1" x14ac:dyDescent="0.3">
      <c r="A2" s="822" t="s">
        <v>262</v>
      </c>
      <c r="B2" s="823"/>
      <c r="C2" s="823"/>
      <c r="D2" s="823"/>
      <c r="E2" s="823"/>
      <c r="F2" s="823"/>
      <c r="G2" s="323"/>
      <c r="H2" s="323"/>
      <c r="I2" s="324" t="s">
        <v>266</v>
      </c>
      <c r="J2" s="325"/>
      <c r="K2" s="420" t="s">
        <v>263</v>
      </c>
      <c r="L2" s="1003"/>
      <c r="M2" s="510">
        <v>14</v>
      </c>
      <c r="N2" s="1010"/>
      <c r="O2" s="521" t="s">
        <v>264</v>
      </c>
      <c r="P2" s="521"/>
      <c r="Q2" s="326"/>
      <c r="R2" s="1010"/>
      <c r="S2" s="515">
        <v>3</v>
      </c>
      <c r="T2" s="1015"/>
      <c r="U2" s="1361" t="s">
        <v>272</v>
      </c>
      <c r="V2" s="1361"/>
      <c r="W2" s="1361"/>
      <c r="X2" s="1361"/>
      <c r="Y2" s="1361"/>
      <c r="Z2" s="1361"/>
      <c r="AA2" s="1362"/>
      <c r="AB2" s="1022"/>
      <c r="AC2" s="1289" t="s">
        <v>374</v>
      </c>
      <c r="AD2" s="1359"/>
      <c r="AE2" s="1359"/>
      <c r="AF2" s="1359"/>
      <c r="AG2" s="1360"/>
      <c r="AH2" s="941"/>
      <c r="AI2" s="1283" t="s">
        <v>372</v>
      </c>
      <c r="AJ2" s="1357"/>
      <c r="AK2" s="1357"/>
      <c r="AL2" s="1357"/>
      <c r="AM2" s="1357"/>
      <c r="AN2" s="1357"/>
      <c r="AO2" s="1357"/>
      <c r="AP2" s="1357"/>
      <c r="AQ2" s="1357"/>
      <c r="AR2" s="1357"/>
      <c r="AS2" s="1357"/>
      <c r="AT2" s="1357"/>
      <c r="AU2" s="1358"/>
      <c r="AV2" s="1029"/>
      <c r="AW2" s="228"/>
      <c r="AX2" s="90"/>
      <c r="AY2" s="90"/>
      <c r="AZ2" s="293"/>
      <c r="BA2" s="294"/>
      <c r="BB2" s="122"/>
      <c r="BC2" s="294"/>
      <c r="BD2" s="122"/>
      <c r="BE2" s="294"/>
      <c r="BF2" s="90"/>
      <c r="BG2" s="3"/>
      <c r="BH2" s="3"/>
      <c r="BI2" s="3"/>
    </row>
    <row r="3" spans="1:62" ht="15.75" customHeight="1" thickBot="1" x14ac:dyDescent="0.35">
      <c r="A3" s="327"/>
      <c r="B3" s="215"/>
      <c r="C3" s="278"/>
      <c r="D3" s="215"/>
      <c r="E3" s="213"/>
      <c r="F3" s="821" t="s">
        <v>278</v>
      </c>
      <c r="G3" s="213"/>
      <c r="H3" s="229"/>
      <c r="I3" s="282" t="s">
        <v>267</v>
      </c>
      <c r="J3" s="276"/>
      <c r="K3" s="277" t="s">
        <v>263</v>
      </c>
      <c r="L3" s="1004"/>
      <c r="M3" s="511"/>
      <c r="N3" s="1011"/>
      <c r="O3" s="522" t="s">
        <v>264</v>
      </c>
      <c r="P3" s="522"/>
      <c r="Q3" s="212"/>
      <c r="R3" s="1011"/>
      <c r="S3" s="516">
        <v>2</v>
      </c>
      <c r="T3" s="1016"/>
      <c r="U3" s="508" t="s">
        <v>44</v>
      </c>
      <c r="V3" s="508"/>
      <c r="W3" s="296" t="s">
        <v>50</v>
      </c>
      <c r="X3" s="296"/>
      <c r="Y3" s="296" t="s">
        <v>31</v>
      </c>
      <c r="Z3" s="938"/>
      <c r="AA3" s="299" t="s">
        <v>28</v>
      </c>
      <c r="AB3" s="1023"/>
      <c r="AC3" s="1292"/>
      <c r="AD3" s="1293"/>
      <c r="AE3" s="1293"/>
      <c r="AF3" s="1293"/>
      <c r="AG3" s="1294"/>
      <c r="AH3" s="939"/>
      <c r="AI3" s="1286"/>
      <c r="AJ3" s="1287"/>
      <c r="AK3" s="1287"/>
      <c r="AL3" s="1287"/>
      <c r="AM3" s="1287"/>
      <c r="AN3" s="1287"/>
      <c r="AO3" s="1287"/>
      <c r="AP3" s="1287"/>
      <c r="AQ3" s="1287"/>
      <c r="AR3" s="1287"/>
      <c r="AS3" s="1287"/>
      <c r="AT3" s="1287"/>
      <c r="AU3" s="1288"/>
      <c r="AV3" s="1029"/>
      <c r="AW3" s="228"/>
      <c r="AX3" s="90"/>
      <c r="AY3" s="90"/>
      <c r="AZ3" s="293"/>
      <c r="BA3" s="294"/>
      <c r="BB3" s="122"/>
      <c r="BC3" s="294"/>
      <c r="BD3" s="123"/>
      <c r="BE3" s="90"/>
      <c r="BF3" s="206"/>
      <c r="BG3" s="3"/>
      <c r="BH3" s="3"/>
      <c r="BI3" s="3"/>
    </row>
    <row r="4" spans="1:62" ht="15.75" customHeight="1" x14ac:dyDescent="0.3">
      <c r="A4" s="327"/>
      <c r="B4" s="210"/>
      <c r="C4" s="278"/>
      <c r="D4" s="215"/>
      <c r="E4" s="213"/>
      <c r="F4" s="215"/>
      <c r="G4" s="229"/>
      <c r="H4" s="229"/>
      <c r="I4" s="282" t="s">
        <v>268</v>
      </c>
      <c r="J4" s="276"/>
      <c r="K4" s="277" t="s">
        <v>263</v>
      </c>
      <c r="L4" s="1004"/>
      <c r="M4" s="511"/>
      <c r="N4" s="1011"/>
      <c r="O4" s="522" t="s">
        <v>264</v>
      </c>
      <c r="P4" s="522"/>
      <c r="Q4" s="212"/>
      <c r="R4" s="1011"/>
      <c r="S4" s="516">
        <v>2</v>
      </c>
      <c r="T4" s="1016"/>
      <c r="U4" s="508" t="s">
        <v>46</v>
      </c>
      <c r="V4" s="508"/>
      <c r="W4" s="296" t="s">
        <v>7</v>
      </c>
      <c r="X4" s="296"/>
      <c r="Y4" s="296" t="s">
        <v>56</v>
      </c>
      <c r="Z4" s="938"/>
      <c r="AA4" s="299" t="s">
        <v>32</v>
      </c>
      <c r="AB4" s="1023"/>
      <c r="AC4" s="1289" t="s">
        <v>373</v>
      </c>
      <c r="AD4" s="1359"/>
      <c r="AE4" s="1359"/>
      <c r="AF4" s="1359"/>
      <c r="AG4" s="1291"/>
      <c r="AH4" s="941"/>
      <c r="AI4" s="1283" t="s">
        <v>1086</v>
      </c>
      <c r="AJ4" s="1357"/>
      <c r="AK4" s="1357"/>
      <c r="AL4" s="1357"/>
      <c r="AM4" s="1357"/>
      <c r="AN4" s="1357"/>
      <c r="AO4" s="1357"/>
      <c r="AP4" s="1357"/>
      <c r="AQ4" s="1357"/>
      <c r="AR4" s="1357"/>
      <c r="AS4" s="1357"/>
      <c r="AT4" s="1357"/>
      <c r="AU4" s="1285"/>
      <c r="AV4" s="1029"/>
      <c r="AW4" s="228"/>
      <c r="AX4" s="90"/>
      <c r="AY4" s="90"/>
      <c r="AZ4" s="293"/>
      <c r="BA4" s="294"/>
      <c r="BB4" s="122"/>
      <c r="BC4" s="294"/>
      <c r="BD4" s="122"/>
      <c r="BE4" s="294"/>
      <c r="BF4" s="90"/>
      <c r="BG4" s="3"/>
      <c r="BH4" s="3"/>
      <c r="BI4" s="3"/>
    </row>
    <row r="5" spans="1:62" ht="16.5" customHeight="1" thickBot="1" x14ac:dyDescent="0.35">
      <c r="A5" s="328"/>
      <c r="B5" s="280"/>
      <c r="C5" s="279" t="s">
        <v>261</v>
      </c>
      <c r="D5" s="281" t="s">
        <v>263</v>
      </c>
      <c r="E5" s="751">
        <f>IF(ISBLANK(M5),IF(ISBLANK(Q5),IF(ISBLANK(M4),IF(ISBLANK(Q4),IF(ISBLANK(M3),IF(ISBLANK(Q3),IF(ISBLANK(M2),IF(ISBLANK(Q2),0,0),M2),0),M3),0),M4),0),M5)</f>
        <v>14</v>
      </c>
      <c r="F5" s="281" t="s">
        <v>264</v>
      </c>
      <c r="G5" s="752">
        <f>IF(ISBLANK(Q2),999,Q2)</f>
        <v>999</v>
      </c>
      <c r="H5" s="750" t="s">
        <v>1085</v>
      </c>
      <c r="I5" s="329" t="s">
        <v>269</v>
      </c>
      <c r="J5" s="330"/>
      <c r="K5" s="331" t="s">
        <v>263</v>
      </c>
      <c r="L5" s="1005"/>
      <c r="M5" s="512"/>
      <c r="N5" s="1012"/>
      <c r="O5" s="523" t="s">
        <v>264</v>
      </c>
      <c r="P5" s="523"/>
      <c r="Q5" s="332"/>
      <c r="R5" s="1012"/>
      <c r="S5" s="517">
        <v>2</v>
      </c>
      <c r="T5" s="1017"/>
      <c r="U5" s="513" t="s">
        <v>48</v>
      </c>
      <c r="V5" s="513"/>
      <c r="W5" s="297" t="s">
        <v>30</v>
      </c>
      <c r="X5" s="297"/>
      <c r="Y5" s="297" t="s">
        <v>27</v>
      </c>
      <c r="Z5" s="1019"/>
      <c r="AA5" s="300"/>
      <c r="AB5" s="513"/>
      <c r="AC5" s="1292"/>
      <c r="AD5" s="1293"/>
      <c r="AE5" s="1293"/>
      <c r="AF5" s="1293"/>
      <c r="AG5" s="1294"/>
      <c r="AH5" s="939"/>
      <c r="AI5" s="1286"/>
      <c r="AJ5" s="1287"/>
      <c r="AK5" s="1287"/>
      <c r="AL5" s="1287"/>
      <c r="AM5" s="1287"/>
      <c r="AN5" s="1287"/>
      <c r="AO5" s="1287"/>
      <c r="AP5" s="1287"/>
      <c r="AQ5" s="1287"/>
      <c r="AR5" s="1287"/>
      <c r="AS5" s="1287"/>
      <c r="AT5" s="1287"/>
      <c r="AU5" s="1288"/>
      <c r="AV5" s="1030"/>
      <c r="AW5" s="228"/>
      <c r="AX5" s="62"/>
      <c r="AY5" s="62"/>
      <c r="AZ5" s="61"/>
      <c r="BA5" s="294"/>
      <c r="BB5" s="61"/>
      <c r="BC5" s="294"/>
      <c r="BD5" s="61"/>
      <c r="BE5" s="294"/>
      <c r="BF5" s="61"/>
      <c r="BG5" s="3"/>
      <c r="BH5" s="3"/>
      <c r="BI5" s="3"/>
    </row>
    <row r="6" spans="1:62" ht="18" x14ac:dyDescent="0.3">
      <c r="A6" s="1031"/>
      <c r="B6" s="1032" t="s">
        <v>273</v>
      </c>
      <c r="C6" s="1033"/>
      <c r="D6" s="1031"/>
      <c r="E6" s="1034"/>
      <c r="F6" s="1034"/>
      <c r="G6" s="1033"/>
      <c r="H6" s="1033"/>
      <c r="I6" s="1033"/>
      <c r="J6" s="1033"/>
      <c r="K6" s="1033"/>
      <c r="L6" s="1033"/>
      <c r="M6" s="1030"/>
      <c r="N6" s="1030"/>
      <c r="O6" s="1030"/>
      <c r="P6" s="1030"/>
      <c r="Q6" s="1030"/>
      <c r="R6" s="1030"/>
      <c r="S6" s="1030"/>
      <c r="T6" s="1030"/>
      <c r="U6" s="215"/>
      <c r="V6" s="215"/>
      <c r="W6" s="215"/>
      <c r="X6" s="215"/>
      <c r="Y6" s="215"/>
      <c r="Z6" s="215"/>
      <c r="AA6" s="215"/>
      <c r="AB6" s="215"/>
      <c r="AC6" s="1035"/>
      <c r="AD6" s="1035"/>
      <c r="AE6" s="1035"/>
      <c r="AF6" s="1035"/>
      <c r="AG6" s="1035"/>
      <c r="AH6" s="1035"/>
      <c r="AI6" s="1030"/>
      <c r="AJ6" s="1030"/>
      <c r="AK6" s="1030"/>
      <c r="AL6" s="1030"/>
      <c r="AM6" s="1030"/>
      <c r="AN6" s="1030"/>
      <c r="AO6" s="1030"/>
      <c r="AP6" s="1030"/>
      <c r="AQ6" s="1030"/>
      <c r="AR6" s="1030"/>
      <c r="AS6" s="1030"/>
      <c r="AT6" s="1030"/>
      <c r="AU6" s="1030"/>
      <c r="AV6" s="1030"/>
      <c r="AW6" s="1030"/>
      <c r="AX6" s="62"/>
      <c r="AY6" s="62"/>
      <c r="AZ6" s="62"/>
      <c r="BA6" s="61"/>
      <c r="BB6" s="174"/>
      <c r="BC6" s="61"/>
      <c r="BD6" s="174"/>
      <c r="BE6" s="61"/>
      <c r="BF6" s="174"/>
      <c r="BG6" s="61"/>
      <c r="BH6" s="3"/>
      <c r="BI6" s="3"/>
      <c r="BJ6" s="3"/>
    </row>
    <row r="7" spans="1:62" s="308" customFormat="1" x14ac:dyDescent="0.3">
      <c r="A7" s="1374" t="s">
        <v>276</v>
      </c>
      <c r="B7" s="1374"/>
      <c r="C7" s="1374"/>
      <c r="D7" s="1374"/>
      <c r="E7" s="1374"/>
      <c r="F7" s="1374"/>
      <c r="G7" s="1374"/>
      <c r="H7" s="1374"/>
      <c r="I7" s="1374"/>
      <c r="J7" s="1374"/>
      <c r="K7" s="1374"/>
      <c r="L7" s="1374"/>
      <c r="M7" s="1374"/>
      <c r="N7" s="1374"/>
      <c r="O7" s="1374"/>
      <c r="P7" s="1374"/>
      <c r="Q7" s="1374"/>
      <c r="R7" s="1374"/>
      <c r="S7" s="1374"/>
      <c r="T7" s="1374"/>
      <c r="U7" s="1374"/>
      <c r="V7" s="1374"/>
      <c r="W7" s="1374"/>
      <c r="X7" s="1374"/>
      <c r="Y7" s="1374"/>
      <c r="Z7" s="1374"/>
      <c r="AA7" s="1374"/>
      <c r="AB7" s="1374"/>
      <c r="AC7" s="1374"/>
      <c r="AD7" s="1374"/>
      <c r="AE7" s="1374"/>
      <c r="AF7" s="1374"/>
      <c r="AG7" s="1374"/>
      <c r="AH7" s="1374"/>
      <c r="AI7" s="1374"/>
      <c r="AJ7" s="1374"/>
      <c r="AK7" s="1374"/>
      <c r="AL7" s="1374"/>
      <c r="AM7" s="1374"/>
      <c r="AN7" s="1374"/>
      <c r="AO7" s="1374"/>
      <c r="AP7" s="1374"/>
      <c r="AQ7" s="1374"/>
      <c r="AR7" s="1374"/>
      <c r="AS7" s="1374"/>
      <c r="AT7" s="1374"/>
      <c r="AU7" s="1374"/>
      <c r="AV7" s="1374"/>
      <c r="AW7" s="1374"/>
      <c r="AX7" s="305"/>
      <c r="AY7" s="305"/>
      <c r="AZ7" s="305"/>
      <c r="BA7" s="304"/>
      <c r="BB7" s="306"/>
      <c r="BC7" s="304"/>
      <c r="BD7" s="306"/>
      <c r="BE7" s="304"/>
      <c r="BF7" s="306"/>
      <c r="BG7" s="304"/>
      <c r="BH7" s="307"/>
      <c r="BI7" s="307"/>
      <c r="BJ7" s="307"/>
    </row>
    <row r="8" spans="1:62" s="308" customFormat="1" x14ac:dyDescent="0.3">
      <c r="A8" s="1374" t="s">
        <v>378</v>
      </c>
      <c r="B8" s="1374"/>
      <c r="C8" s="1374"/>
      <c r="D8" s="1374"/>
      <c r="E8" s="1374"/>
      <c r="F8" s="1374"/>
      <c r="G8" s="1374"/>
      <c r="H8" s="1374"/>
      <c r="I8" s="1374"/>
      <c r="J8" s="1374"/>
      <c r="K8" s="1374"/>
      <c r="L8" s="1374"/>
      <c r="M8" s="1374"/>
      <c r="N8" s="1374"/>
      <c r="O8" s="1374"/>
      <c r="P8" s="1374"/>
      <c r="Q8" s="1374"/>
      <c r="R8" s="1374"/>
      <c r="S8" s="1374"/>
      <c r="T8" s="1374"/>
      <c r="U8" s="1374"/>
      <c r="V8" s="1374"/>
      <c r="W8" s="1374"/>
      <c r="X8" s="1374"/>
      <c r="Y8" s="1374"/>
      <c r="Z8" s="1374"/>
      <c r="AA8" s="1374"/>
      <c r="AB8" s="1374"/>
      <c r="AC8" s="1374"/>
      <c r="AD8" s="1374"/>
      <c r="AE8" s="1374"/>
      <c r="AF8" s="1374"/>
      <c r="AG8" s="1374"/>
      <c r="AH8" s="1374"/>
      <c r="AI8" s="1374"/>
      <c r="AJ8" s="1374"/>
      <c r="AK8" s="1374"/>
      <c r="AL8" s="1374"/>
      <c r="AM8" s="1374"/>
      <c r="AN8" s="1374"/>
      <c r="AO8" s="1374"/>
      <c r="AP8" s="1374"/>
      <c r="AQ8" s="1374"/>
      <c r="AR8" s="1374"/>
      <c r="AS8" s="1374"/>
      <c r="AT8" s="1374"/>
      <c r="AU8" s="1374"/>
      <c r="AV8" s="1374"/>
      <c r="AW8" s="1374"/>
      <c r="AX8" s="305"/>
      <c r="AY8" s="305"/>
      <c r="AZ8" s="305"/>
      <c r="BA8" s="304"/>
      <c r="BB8" s="306"/>
      <c r="BC8" s="304"/>
      <c r="BD8" s="306"/>
      <c r="BE8" s="304"/>
      <c r="BF8" s="306"/>
      <c r="BG8" s="304"/>
      <c r="BH8" s="307"/>
      <c r="BI8" s="307"/>
      <c r="BJ8" s="307"/>
    </row>
    <row r="9" spans="1:62" s="308" customFormat="1" ht="64.5" customHeight="1" x14ac:dyDescent="0.3">
      <c r="A9" s="1373" t="s">
        <v>1084</v>
      </c>
      <c r="B9" s="1373"/>
      <c r="C9" s="1373"/>
      <c r="D9" s="1373"/>
      <c r="E9" s="1373"/>
      <c r="F9" s="1373"/>
      <c r="G9" s="1373"/>
      <c r="H9" s="1373"/>
      <c r="I9" s="1373"/>
      <c r="J9" s="1373"/>
      <c r="K9" s="1373"/>
      <c r="L9" s="1373"/>
      <c r="M9" s="1373"/>
      <c r="N9" s="1373"/>
      <c r="O9" s="1373"/>
      <c r="P9" s="1373"/>
      <c r="Q9" s="1373"/>
      <c r="R9" s="1373"/>
      <c r="S9" s="1373"/>
      <c r="T9" s="1373"/>
      <c r="U9" s="1373"/>
      <c r="V9" s="1373"/>
      <c r="W9" s="1373"/>
      <c r="X9" s="1373"/>
      <c r="Y9" s="1373"/>
      <c r="Z9" s="1373"/>
      <c r="AA9" s="1373"/>
      <c r="AB9" s="1373"/>
      <c r="AC9" s="1373"/>
      <c r="AD9" s="1373"/>
      <c r="AE9" s="1373"/>
      <c r="AF9" s="1373"/>
      <c r="AG9" s="1373"/>
      <c r="AH9" s="1373"/>
      <c r="AI9" s="1373"/>
      <c r="AJ9" s="1373"/>
      <c r="AK9" s="1373"/>
      <c r="AL9" s="1373"/>
      <c r="AM9" s="1373"/>
      <c r="AN9" s="1373"/>
      <c r="AO9" s="1373"/>
      <c r="AP9" s="1373"/>
      <c r="AQ9" s="1373"/>
      <c r="AR9" s="1373"/>
      <c r="AS9" s="1373"/>
      <c r="AT9" s="1373"/>
      <c r="AU9" s="1373"/>
      <c r="AV9" s="1373"/>
      <c r="AW9" s="1373"/>
      <c r="AX9" s="305"/>
      <c r="AY9" s="305"/>
      <c r="AZ9" s="305"/>
      <c r="BA9" s="304"/>
      <c r="BB9" s="306"/>
      <c r="BC9" s="304"/>
      <c r="BD9" s="306"/>
      <c r="BE9" s="304"/>
      <c r="BF9" s="306"/>
      <c r="BG9" s="304"/>
      <c r="BH9" s="307"/>
      <c r="BI9" s="307"/>
      <c r="BJ9" s="307"/>
    </row>
    <row r="10" spans="1:62" s="308" customFormat="1" x14ac:dyDescent="0.3">
      <c r="A10" s="1374" t="s">
        <v>275</v>
      </c>
      <c r="B10" s="1374"/>
      <c r="C10" s="1374"/>
      <c r="D10" s="1374"/>
      <c r="E10" s="1374"/>
      <c r="F10" s="1374"/>
      <c r="G10" s="1374"/>
      <c r="H10" s="1374"/>
      <c r="I10" s="1374"/>
      <c r="J10" s="1374"/>
      <c r="K10" s="1374"/>
      <c r="L10" s="1374"/>
      <c r="M10" s="1374"/>
      <c r="N10" s="1374"/>
      <c r="O10" s="1374"/>
      <c r="P10" s="1374"/>
      <c r="Q10" s="1374"/>
      <c r="R10" s="1374"/>
      <c r="S10" s="1374"/>
      <c r="T10" s="1374"/>
      <c r="U10" s="1374"/>
      <c r="V10" s="1374"/>
      <c r="W10" s="1374"/>
      <c r="X10" s="1374"/>
      <c r="Y10" s="1374"/>
      <c r="Z10" s="1374"/>
      <c r="AA10" s="1374"/>
      <c r="AB10" s="1374"/>
      <c r="AC10" s="1374"/>
      <c r="AD10" s="1374"/>
      <c r="AE10" s="1374"/>
      <c r="AF10" s="1374"/>
      <c r="AG10" s="1374"/>
      <c r="AH10" s="1374"/>
      <c r="AI10" s="1374"/>
      <c r="AJ10" s="1374"/>
      <c r="AK10" s="1374"/>
      <c r="AL10" s="1374"/>
      <c r="AM10" s="1374"/>
      <c r="AN10" s="1374"/>
      <c r="AO10" s="1374"/>
      <c r="AP10" s="1374"/>
      <c r="AQ10" s="1374"/>
      <c r="AR10" s="1374"/>
      <c r="AS10" s="1374"/>
      <c r="AT10" s="1374"/>
      <c r="AU10" s="1374"/>
      <c r="AV10" s="1374"/>
      <c r="AW10" s="1374"/>
      <c r="AX10" s="305"/>
      <c r="AY10" s="305"/>
      <c r="AZ10" s="305"/>
      <c r="BA10" s="304"/>
      <c r="BB10" s="306"/>
      <c r="BC10" s="304"/>
      <c r="BD10" s="306"/>
      <c r="BE10" s="304"/>
      <c r="BF10" s="306"/>
      <c r="BG10" s="304"/>
      <c r="BH10" s="307"/>
      <c r="BI10" s="307"/>
      <c r="BJ10" s="307"/>
    </row>
    <row r="11" spans="1:62" s="308" customFormat="1" ht="44.25" customHeight="1" x14ac:dyDescent="0.3">
      <c r="A11" s="1373" t="s">
        <v>1371</v>
      </c>
      <c r="B11" s="1373"/>
      <c r="C11" s="1373"/>
      <c r="D11" s="1373"/>
      <c r="E11" s="1373"/>
      <c r="F11" s="1373"/>
      <c r="G11" s="1373"/>
      <c r="H11" s="1373"/>
      <c r="I11" s="1373"/>
      <c r="J11" s="1373"/>
      <c r="K11" s="1373"/>
      <c r="L11" s="1373"/>
      <c r="M11" s="1373"/>
      <c r="N11" s="1373"/>
      <c r="O11" s="1373"/>
      <c r="P11" s="1373"/>
      <c r="Q11" s="1373"/>
      <c r="R11" s="1373"/>
      <c r="S11" s="1373"/>
      <c r="T11" s="1373"/>
      <c r="U11" s="1373"/>
      <c r="V11" s="1373"/>
      <c r="W11" s="1373"/>
      <c r="X11" s="1373"/>
      <c r="Y11" s="1373"/>
      <c r="Z11" s="1373"/>
      <c r="AA11" s="1373"/>
      <c r="AB11" s="1373"/>
      <c r="AC11" s="1373"/>
      <c r="AD11" s="1373"/>
      <c r="AE11" s="1373"/>
      <c r="AF11" s="1373"/>
      <c r="AG11" s="1373"/>
      <c r="AH11" s="1373"/>
      <c r="AI11" s="1373"/>
      <c r="AJ11" s="1373"/>
      <c r="AK11" s="1373"/>
      <c r="AL11" s="1373"/>
      <c r="AM11" s="1373"/>
      <c r="AN11" s="1373"/>
      <c r="AO11" s="1373"/>
      <c r="AP11" s="1373"/>
      <c r="AQ11" s="1373"/>
      <c r="AR11" s="1373"/>
      <c r="AS11" s="1373"/>
      <c r="AT11" s="1373"/>
      <c r="AU11" s="1373"/>
      <c r="AV11" s="1373"/>
      <c r="AW11" s="1373"/>
      <c r="AX11" s="305"/>
      <c r="AY11" s="305"/>
      <c r="AZ11" s="305"/>
      <c r="BA11" s="304"/>
      <c r="BB11" s="306"/>
      <c r="BC11" s="304"/>
      <c r="BD11" s="306"/>
      <c r="BE11" s="304"/>
      <c r="BF11" s="306"/>
      <c r="BG11" s="304"/>
      <c r="BH11" s="307"/>
      <c r="BI11" s="307"/>
      <c r="BJ11" s="307"/>
    </row>
    <row r="12" spans="1:62" ht="24.6" x14ac:dyDescent="0.3">
      <c r="A12" s="1307" t="s">
        <v>126</v>
      </c>
      <c r="B12" s="1307"/>
      <c r="C12" s="1307"/>
      <c r="D12" s="1307"/>
      <c r="E12" s="1307"/>
      <c r="F12" s="1307"/>
      <c r="G12" s="1307"/>
      <c r="H12" s="1307"/>
      <c r="I12" s="1307"/>
      <c r="J12" s="1307"/>
      <c r="K12" s="1307"/>
      <c r="L12" s="1307"/>
      <c r="M12" s="1307"/>
      <c r="N12" s="1307"/>
      <c r="O12" s="1307"/>
      <c r="P12" s="1307"/>
      <c r="Q12" s="1307"/>
      <c r="R12" s="1307"/>
      <c r="S12" s="1307"/>
      <c r="T12" s="1307"/>
      <c r="U12" s="1307"/>
      <c r="V12" s="1307"/>
      <c r="W12" s="1307"/>
      <c r="X12" s="1307"/>
      <c r="Y12" s="1307"/>
      <c r="Z12" s="1307"/>
      <c r="AA12" s="1307"/>
      <c r="AB12" s="1307"/>
      <c r="AC12" s="1307"/>
      <c r="AD12" s="1307"/>
      <c r="AE12" s="1307"/>
      <c r="AF12" s="1307"/>
      <c r="AG12" s="1307"/>
      <c r="AH12" s="1307"/>
      <c r="AI12" s="1307"/>
      <c r="AJ12" s="1307"/>
      <c r="AK12" s="1307"/>
      <c r="AL12" s="1307"/>
      <c r="AM12" s="1307"/>
      <c r="AN12" s="1307"/>
      <c r="AO12" s="1307"/>
      <c r="AP12" s="1307"/>
      <c r="AQ12" s="1307"/>
      <c r="AR12" s="1307"/>
      <c r="AS12" s="1307"/>
      <c r="AT12" s="1307"/>
      <c r="AU12" s="295"/>
      <c r="AV12" s="295"/>
      <c r="AW12" s="295"/>
      <c r="AX12" s="295"/>
      <c r="AY12" s="295"/>
      <c r="AZ12" s="295"/>
      <c r="BA12" s="295"/>
      <c r="BB12" s="295"/>
      <c r="BC12" s="295"/>
      <c r="BD12" s="295"/>
      <c r="BE12" s="295"/>
      <c r="BF12" s="218"/>
      <c r="BG12" s="218"/>
      <c r="BH12" s="3"/>
      <c r="BI12" s="3"/>
      <c r="BJ12" s="3"/>
    </row>
    <row r="13" spans="1:62" ht="15.75" customHeight="1" x14ac:dyDescent="0.3">
      <c r="A13" s="1"/>
      <c r="B13" s="2"/>
      <c r="C13" s="219"/>
      <c r="D13" s="220" t="s">
        <v>127</v>
      </c>
      <c r="E13" s="221" t="s">
        <v>376</v>
      </c>
      <c r="F13" s="221"/>
      <c r="G13" s="219"/>
      <c r="H13" s="219"/>
      <c r="I13" s="219"/>
      <c r="J13" s="219"/>
      <c r="K13" s="219"/>
      <c r="L13" s="219"/>
      <c r="M13" s="222"/>
      <c r="N13" s="222"/>
      <c r="O13" s="222"/>
      <c r="P13" s="222"/>
      <c r="Q13" s="222"/>
      <c r="R13" s="222"/>
      <c r="S13" s="222"/>
      <c r="T13" s="222"/>
      <c r="U13" s="222"/>
      <c r="V13" s="222"/>
      <c r="W13" s="222"/>
      <c r="X13" s="222"/>
      <c r="Y13" s="222"/>
      <c r="Z13" s="222"/>
      <c r="AA13" s="222"/>
      <c r="AB13" s="222"/>
      <c r="AC13" s="222"/>
      <c r="AD13" s="222"/>
      <c r="AE13" s="222"/>
      <c r="AF13" s="222"/>
      <c r="AG13" s="222"/>
      <c r="AH13" s="222"/>
      <c r="AI13" s="62"/>
      <c r="AJ13" s="62"/>
      <c r="AK13" s="62"/>
      <c r="AL13" s="62"/>
      <c r="AM13" s="62"/>
      <c r="AQ13" s="62"/>
      <c r="AW13" s="62"/>
      <c r="AY13" s="62"/>
      <c r="BA13" s="62"/>
      <c r="BG13" s="61"/>
      <c r="BH13" s="3"/>
      <c r="BI13" s="3"/>
      <c r="BJ13" s="3"/>
    </row>
    <row r="14" spans="1:62" ht="15.75" customHeight="1" x14ac:dyDescent="0.3">
      <c r="A14" s="1"/>
      <c r="B14" s="2"/>
      <c r="C14" s="219"/>
      <c r="D14" s="220" t="s">
        <v>128</v>
      </c>
      <c r="E14" s="749" t="s">
        <v>279</v>
      </c>
      <c r="F14" s="221"/>
      <c r="G14" s="219"/>
      <c r="H14" s="219"/>
      <c r="I14" s="219"/>
      <c r="J14" s="219"/>
      <c r="K14" s="219"/>
      <c r="L14" s="219"/>
      <c r="M14" s="222"/>
      <c r="N14" s="222"/>
      <c r="O14" s="222"/>
      <c r="P14" s="222"/>
      <c r="Q14" s="222"/>
      <c r="R14" s="222"/>
      <c r="S14" s="222"/>
      <c r="T14" s="222"/>
      <c r="U14" s="222"/>
      <c r="V14" s="222"/>
      <c r="W14" s="222"/>
      <c r="X14" s="222"/>
      <c r="Y14" s="222"/>
      <c r="Z14" s="222"/>
      <c r="AA14" s="222"/>
      <c r="AB14" s="222"/>
      <c r="AC14" s="222"/>
      <c r="AD14" s="222"/>
      <c r="AE14" s="222"/>
      <c r="AF14" s="222"/>
      <c r="AG14" s="301"/>
      <c r="AH14" s="301"/>
      <c r="AI14" s="62"/>
      <c r="AJ14" s="62"/>
      <c r="AK14" s="62"/>
      <c r="AL14" s="62"/>
      <c r="AM14" s="62"/>
      <c r="AP14" s="37"/>
      <c r="AQ14" s="62"/>
      <c r="AT14" s="37"/>
      <c r="AV14" s="62"/>
      <c r="AW14" s="118"/>
      <c r="AX14" s="62"/>
      <c r="AY14" s="62"/>
      <c r="BA14" s="62"/>
      <c r="BG14" s="61"/>
      <c r="BH14" s="3"/>
      <c r="BI14" s="3"/>
      <c r="BJ14" s="3"/>
    </row>
    <row r="15" spans="1:62" ht="15.75" customHeight="1" x14ac:dyDescent="0.3">
      <c r="A15" s="1"/>
      <c r="B15" s="86"/>
      <c r="C15" s="86"/>
      <c r="D15" s="86"/>
      <c r="F15" s="87" t="s">
        <v>129</v>
      </c>
      <c r="G15" s="224" t="s">
        <v>375</v>
      </c>
      <c r="H15" s="88"/>
      <c r="I15" s="88"/>
      <c r="J15" s="88"/>
      <c r="K15" s="88"/>
      <c r="L15" s="832"/>
      <c r="M15" s="89"/>
      <c r="N15" s="739"/>
      <c r="O15" s="89"/>
      <c r="P15" s="739"/>
      <c r="Q15" s="89"/>
      <c r="R15" s="739"/>
      <c r="S15" s="89"/>
      <c r="T15" s="739"/>
      <c r="U15" s="89"/>
      <c r="V15" s="739"/>
      <c r="W15" s="89"/>
      <c r="X15" s="739"/>
      <c r="Y15" s="89"/>
      <c r="Z15" s="739"/>
      <c r="AA15" s="89"/>
      <c r="AB15" s="739"/>
      <c r="AC15" s="89"/>
      <c r="AD15" s="739"/>
      <c r="AE15" s="89"/>
      <c r="AF15" s="739"/>
      <c r="AG15" s="89"/>
      <c r="AH15" s="739"/>
      <c r="AI15" s="89"/>
      <c r="AJ15" s="739"/>
      <c r="AK15" s="89"/>
      <c r="AL15" s="739"/>
      <c r="AM15" s="89"/>
      <c r="AN15" s="89"/>
      <c r="AO15" s="89"/>
      <c r="AP15" s="89"/>
      <c r="AQ15" s="89"/>
      <c r="AR15" s="89"/>
      <c r="AS15" s="89"/>
      <c r="AT15" s="89"/>
      <c r="AU15" s="90"/>
      <c r="AV15" s="90"/>
      <c r="AW15" s="90"/>
      <c r="AX15" s="90"/>
      <c r="AY15" s="90"/>
      <c r="AZ15" s="90"/>
      <c r="BA15" s="293"/>
      <c r="BB15" s="294"/>
      <c r="BG15" s="90"/>
      <c r="BH15" s="3"/>
      <c r="BI15" s="3"/>
      <c r="BJ15" s="3"/>
    </row>
    <row r="16" spans="1:62" ht="6" customHeight="1" thickBot="1" x14ac:dyDescent="0.35">
      <c r="A16" s="1"/>
      <c r="B16" s="86"/>
      <c r="C16" s="86"/>
      <c r="D16" s="86"/>
      <c r="E16" s="87"/>
      <c r="F16" s="102"/>
      <c r="G16" s="86"/>
      <c r="H16" s="86"/>
      <c r="I16" s="88"/>
      <c r="J16" s="88"/>
      <c r="K16" s="86"/>
      <c r="L16" s="86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293"/>
      <c r="BB16" s="294"/>
      <c r="BG16" s="90"/>
      <c r="BH16" s="3"/>
      <c r="BI16" s="3"/>
      <c r="BJ16" s="3"/>
    </row>
    <row r="17" spans="1:50" ht="26.25" customHeight="1" thickBot="1" x14ac:dyDescent="0.35">
      <c r="A17" s="1327" t="s">
        <v>1</v>
      </c>
      <c r="B17" s="1312" t="s">
        <v>103</v>
      </c>
      <c r="C17" s="1310" t="s">
        <v>26</v>
      </c>
      <c r="D17" s="1310"/>
      <c r="E17" s="1312" t="s">
        <v>251</v>
      </c>
      <c r="F17" s="1366" t="s">
        <v>23</v>
      </c>
      <c r="G17" s="1310" t="s">
        <v>104</v>
      </c>
      <c r="H17" s="1308" t="s">
        <v>24</v>
      </c>
      <c r="I17" s="1363" t="s">
        <v>265</v>
      </c>
      <c r="J17" s="1320" t="s">
        <v>270</v>
      </c>
      <c r="K17" s="1324" t="s">
        <v>105</v>
      </c>
      <c r="L17" s="1322"/>
      <c r="M17" s="1322"/>
      <c r="N17" s="683"/>
      <c r="O17" s="1324" t="s">
        <v>106</v>
      </c>
      <c r="P17" s="1322"/>
      <c r="Q17" s="1322"/>
      <c r="R17" s="1322"/>
      <c r="S17" s="1322"/>
      <c r="T17" s="1322"/>
      <c r="U17" s="1322"/>
      <c r="V17" s="1322"/>
      <c r="W17" s="1322"/>
      <c r="X17" s="1322"/>
      <c r="Y17" s="1323"/>
      <c r="Z17" s="683"/>
      <c r="AA17" s="1322" t="s">
        <v>107</v>
      </c>
      <c r="AB17" s="1322"/>
      <c r="AC17" s="1322"/>
      <c r="AD17" s="1322"/>
      <c r="AE17" s="1324" t="s">
        <v>108</v>
      </c>
      <c r="AF17" s="1322"/>
      <c r="AG17" s="1322"/>
      <c r="AH17" s="1322"/>
      <c r="AI17" s="1322"/>
      <c r="AJ17" s="683"/>
      <c r="AK17" s="683"/>
      <c r="AL17" s="683"/>
      <c r="AM17" s="1329" t="s">
        <v>109</v>
      </c>
      <c r="AN17" s="1330"/>
      <c r="AO17" s="1330"/>
      <c r="AP17" s="1330"/>
      <c r="AQ17" s="1330"/>
      <c r="AR17" s="1330"/>
      <c r="AS17" s="1330"/>
      <c r="AT17" s="1331"/>
      <c r="AU17" s="91"/>
    </row>
    <row r="18" spans="1:50" ht="22.5" customHeight="1" thickBot="1" x14ac:dyDescent="0.35">
      <c r="A18" s="1354"/>
      <c r="B18" s="1356"/>
      <c r="C18" s="1355"/>
      <c r="D18" s="1355"/>
      <c r="E18" s="1313"/>
      <c r="F18" s="1367"/>
      <c r="G18" s="1355"/>
      <c r="H18" s="1365"/>
      <c r="I18" s="1364"/>
      <c r="J18" s="1353"/>
      <c r="K18" s="430" t="s">
        <v>110</v>
      </c>
      <c r="L18" s="831"/>
      <c r="M18" s="431" t="s">
        <v>111</v>
      </c>
      <c r="N18" s="831"/>
      <c r="O18" s="430" t="s">
        <v>111</v>
      </c>
      <c r="P18" s="855"/>
      <c r="Q18" s="432" t="s">
        <v>112</v>
      </c>
      <c r="R18" s="432"/>
      <c r="S18" s="432" t="s">
        <v>113</v>
      </c>
      <c r="T18" s="432"/>
      <c r="U18" s="432" t="s">
        <v>114</v>
      </c>
      <c r="V18" s="432"/>
      <c r="W18" s="432" t="s">
        <v>115</v>
      </c>
      <c r="X18" s="431"/>
      <c r="Y18" s="433" t="s">
        <v>116</v>
      </c>
      <c r="Z18" s="831"/>
      <c r="AA18" s="434" t="s">
        <v>112</v>
      </c>
      <c r="AB18" s="434"/>
      <c r="AC18" s="435" t="s">
        <v>114</v>
      </c>
      <c r="AD18" s="436"/>
      <c r="AE18" s="437" t="s">
        <v>111</v>
      </c>
      <c r="AF18" s="434"/>
      <c r="AG18" s="435" t="s">
        <v>112</v>
      </c>
      <c r="AH18" s="436"/>
      <c r="AI18" s="436" t="s">
        <v>113</v>
      </c>
      <c r="AJ18" s="436"/>
      <c r="AK18" s="746" t="s">
        <v>114</v>
      </c>
      <c r="AL18" s="1027"/>
      <c r="AM18" s="748" t="s">
        <v>1082</v>
      </c>
      <c r="AN18" s="438" t="s">
        <v>358</v>
      </c>
      <c r="AO18" s="439" t="s">
        <v>117</v>
      </c>
      <c r="AP18" s="440" t="s">
        <v>358</v>
      </c>
      <c r="AQ18" s="748" t="s">
        <v>1083</v>
      </c>
      <c r="AR18" s="438" t="s">
        <v>358</v>
      </c>
      <c r="AS18" s="439" t="s">
        <v>118</v>
      </c>
      <c r="AT18" s="440" t="s">
        <v>358</v>
      </c>
      <c r="AU18" s="59"/>
      <c r="AW18" s="6"/>
    </row>
    <row r="19" spans="1:50" ht="12" customHeight="1" x14ac:dyDescent="0.3">
      <c r="A19" s="92">
        <f t="shared" ref="A19:A68" si="0">A18+1</f>
        <v>1</v>
      </c>
      <c r="B19" s="232" t="s">
        <v>48</v>
      </c>
      <c r="C19" s="930" t="s">
        <v>182</v>
      </c>
      <c r="D19" s="934"/>
      <c r="E19" s="927">
        <v>38019</v>
      </c>
      <c r="F19" s="65" t="str">
        <f t="shared" ref="F19:F68" si="1">$E$14</f>
        <v>Сокращенное Название</v>
      </c>
      <c r="G19" s="232" t="s">
        <v>345</v>
      </c>
      <c r="H19" s="339" t="str">
        <f>E73</f>
        <v>Фамилия_1 Имя Отчество</v>
      </c>
      <c r="I19" s="232" t="str">
        <f t="shared" ref="I19:I50" ca="1" si="2">IF(ISNUMBER(E19),IF(ISBLANK($M$5),IF(ISBLANK($Q$5),IF(ISBLANK($M$4),IF(ISBLANK($Q$4),IF(ISBLANK($M$3),IF(ISBLANK($Q$3),IF(ISBLANK($M$2),IF(ISBLANK($Q$2),1,IF(YEAR(TODAY())-$Q$2&lt;=E19,1,"нед-н")),IF(ISBLANK($Q$2),IF(YEAR(TODAY())-$M$2&gt;=E19,1,"нед-н"),IF(YEAR(TODAY())-$Q$2&lt;=E19,IF(YEAR(TODAY())-$M$2&gt;=E19,1,"нед-н"),"нед-н"))),IF(YEAR(TODAY())-$Q$3&lt;=E19,2,IF(ISBLANK($Q$2),IF(YEAR(TODAY())-$M$2&gt;=E19,1,"нед-н"),IF(YEAR(TODAY())-$Q$2&lt;=E19,IF(YEAR(TODAY())-$M$2&gt;=E19,1,"нед-н"),"нед-н")))),IF(YEAR(TODAY())-$Q$3&lt;=E19,IF(YEAR(TODAY())-$M$3&gt;=E19,2,"нед-н"),IF(ISBLANK($Q$2),IF(YEAR(TODAY())-$M$2&gt;=E19,1,"нед-н"),IF(YEAR(TODAY())-$Q$2&lt;=E19,IF(YEAR(TODAY())-$M$2&gt;=E19,1,"нед-н"),"нед-н")))),IF(YEAR(TODAY())-$Q$4&lt;=E19,3,IF(YEAR(TODAY())-$Q$3&lt;=E19,IF(YEAR(TODAY())-$M$3&gt;=E19,2,"нед-н"),IF(ISBLANK($Q$2),IF(YEAR(TODAY())-$M$2&gt;=E19,1,"нед-н"),IF(YEAR(TODAY())-$Q$2&lt;=E19,IF(YEAR(TODAY())-$M$2&gt;=E19,1,"нед-н"),"нед-н"))))),IF(YEAR(TODAY())-$Q$4&lt;=E19,IF(YEAR(TODAY())-$M$4&gt;=E19,3,"нед-н"),IF(YEAR(TODAY())-$Q$3&lt;=E19,IF(YEAR(TODAY())-$M$3&gt;=E19,2,"нед-н"),IF(ISBLANK($Q$2),IF(YEAR(TODAY())-$M$2&gt;=E19,1,"нед-н"),IF(YEAR(TODAY())-$Q$2&lt;=E19,IF(YEAR(TODAY())-$M$2&gt;=E19,1,"нед-н"),"нед-н"))))),IF(YEAR(TODAY())-$Q$5&lt;=E19,4,IF(YEAR(TODAY())-$Q$4&lt;=E19,IF(YEAR(TODAY())-$M$4&gt;=E19,3,"нед-н"),IF(YEAR(TODAY())-$Q$3&lt;=E19,IF(YEAR(TODAY())-$M$3&gt;=E19,2,"нед-н"),IF(ISBLANK($Q$2),IF(YEAR(TODAY())-$M$2&gt;=E19,1,"нед-н"),IF(YEAR(TODAY())-$Q$2&lt;=E19,IF(YEAR(TODAY())-$M$2&gt;=E19,1,"нед-н"),"нед-н")))))),IF(YEAR(TODAY())-$Q$5&lt;=E19,IF(YEAR(TODAY())-$M$5&gt;=E19,4,"нед-н"),IF(YEAR(TODAY())-$Q$4&lt;=E19,IF(YEAR(TODAY())-$M$4&gt;=E19,3,"нед-н"),IF(YEAR(TODAY())-$Q$3&lt;=E19,IF(YEAR(TODAY())-$M$3&gt;=E19,2,"нед-н"),IF(ISBLANK($Q$2),IF(YEAR(TODAY())-$M$2&gt;=E19,1,"нед-н"),IF(YEAR(TODAY())-$Q$2&lt;=E19,IF(YEAR(TODAY())-$M$2&gt;=E19,1,"нед-н"),"нед-н")))))),"г.р.???")</f>
        <v>нед-н</v>
      </c>
      <c r="J19" s="343">
        <f t="shared" ref="J19:J50" si="3">COUNTA(K19:AI19)</f>
        <v>0</v>
      </c>
      <c r="K19" s="234"/>
      <c r="L19" s="1006"/>
      <c r="M19" s="238"/>
      <c r="N19" s="1006"/>
      <c r="O19" s="234"/>
      <c r="P19" s="837"/>
      <c r="Q19" s="235"/>
      <c r="R19" s="235"/>
      <c r="S19" s="235"/>
      <c r="T19" s="235"/>
      <c r="U19" s="235"/>
      <c r="V19" s="235"/>
      <c r="W19" s="235"/>
      <c r="X19" s="238"/>
      <c r="Y19" s="236"/>
      <c r="Z19" s="1006"/>
      <c r="AA19" s="284"/>
      <c r="AB19" s="835"/>
      <c r="AC19" s="66"/>
      <c r="AD19" s="175"/>
      <c r="AE19" s="234"/>
      <c r="AF19" s="837"/>
      <c r="AG19" s="235"/>
      <c r="AH19" s="238"/>
      <c r="AI19" s="175"/>
      <c r="AJ19" s="175"/>
      <c r="AK19" s="236"/>
      <c r="AL19" s="1006"/>
      <c r="AM19" s="234"/>
      <c r="AN19" s="180"/>
      <c r="AO19" s="237"/>
      <c r="AP19" s="180"/>
      <c r="AQ19" s="234"/>
      <c r="AR19" s="180"/>
      <c r="AS19" s="237"/>
      <c r="AT19" s="180"/>
      <c r="AU19" s="59"/>
      <c r="AW19" s="242" t="s">
        <v>44</v>
      </c>
      <c r="AX19" s="239"/>
    </row>
    <row r="20" spans="1:50" ht="12" customHeight="1" x14ac:dyDescent="0.3">
      <c r="A20" s="94">
        <f t="shared" si="0"/>
        <v>2</v>
      </c>
      <c r="B20" s="242" t="s">
        <v>50</v>
      </c>
      <c r="C20" s="931" t="s">
        <v>182</v>
      </c>
      <c r="D20" s="935" t="s">
        <v>453</v>
      </c>
      <c r="E20" s="926"/>
      <c r="F20" s="243" t="str">
        <f t="shared" si="1"/>
        <v>Сокращенное Название</v>
      </c>
      <c r="G20" s="242" t="s">
        <v>345</v>
      </c>
      <c r="H20" s="340" t="str">
        <f>H19</f>
        <v>Фамилия_1 Имя Отчество</v>
      </c>
      <c r="I20" s="242" t="str">
        <f t="shared" ca="1" si="2"/>
        <v>г.р.???</v>
      </c>
      <c r="J20" s="337">
        <f t="shared" si="3"/>
        <v>0</v>
      </c>
      <c r="K20" s="245"/>
      <c r="L20" s="1007"/>
      <c r="M20" s="251"/>
      <c r="N20" s="1007"/>
      <c r="O20" s="245"/>
      <c r="P20" s="248"/>
      <c r="Q20" s="246"/>
      <c r="R20" s="246"/>
      <c r="S20" s="246"/>
      <c r="T20" s="246"/>
      <c r="U20" s="246"/>
      <c r="V20" s="246"/>
      <c r="W20" s="246"/>
      <c r="X20" s="251"/>
      <c r="Y20" s="250"/>
      <c r="Z20" s="1020"/>
      <c r="AA20" s="285"/>
      <c r="AB20" s="184"/>
      <c r="AC20" s="67"/>
      <c r="AD20" s="176"/>
      <c r="AE20" s="245"/>
      <c r="AF20" s="248"/>
      <c r="AG20" s="246"/>
      <c r="AH20" s="251"/>
      <c r="AI20" s="176"/>
      <c r="AJ20" s="176"/>
      <c r="AK20" s="247"/>
      <c r="AL20" s="1007"/>
      <c r="AM20" s="245"/>
      <c r="AN20" s="178"/>
      <c r="AO20" s="248"/>
      <c r="AP20" s="178"/>
      <c r="AQ20" s="245"/>
      <c r="AR20" s="178"/>
      <c r="AS20" s="248"/>
      <c r="AT20" s="178"/>
      <c r="AU20" s="59"/>
      <c r="AW20" s="242" t="s">
        <v>46</v>
      </c>
      <c r="AX20" s="239"/>
    </row>
    <row r="21" spans="1:50" ht="12" customHeight="1" x14ac:dyDescent="0.3">
      <c r="A21" s="94">
        <f t="shared" si="0"/>
        <v>3</v>
      </c>
      <c r="B21" s="242" t="s">
        <v>7</v>
      </c>
      <c r="C21" s="931" t="s">
        <v>182</v>
      </c>
      <c r="D21" s="935" t="s">
        <v>453</v>
      </c>
      <c r="E21" s="926"/>
      <c r="F21" s="243" t="str">
        <f t="shared" si="1"/>
        <v>Сокращенное Название</v>
      </c>
      <c r="G21" s="242" t="s">
        <v>345</v>
      </c>
      <c r="H21" s="340" t="str">
        <f t="shared" ref="H21:H68" si="4">H20</f>
        <v>Фамилия_1 Имя Отчество</v>
      </c>
      <c r="I21" s="242" t="str">
        <f t="shared" ca="1" si="2"/>
        <v>г.р.???</v>
      </c>
      <c r="J21" s="337">
        <f t="shared" si="3"/>
        <v>0</v>
      </c>
      <c r="K21" s="245"/>
      <c r="L21" s="1007"/>
      <c r="M21" s="251"/>
      <c r="N21" s="1007"/>
      <c r="O21" s="245"/>
      <c r="P21" s="248"/>
      <c r="Q21" s="246"/>
      <c r="R21" s="246"/>
      <c r="S21" s="246"/>
      <c r="T21" s="246"/>
      <c r="U21" s="246"/>
      <c r="V21" s="246"/>
      <c r="W21" s="246"/>
      <c r="X21" s="251"/>
      <c r="Y21" s="250"/>
      <c r="Z21" s="1020"/>
      <c r="AA21" s="285"/>
      <c r="AB21" s="184"/>
      <c r="AC21" s="67"/>
      <c r="AD21" s="176"/>
      <c r="AE21" s="245"/>
      <c r="AF21" s="248"/>
      <c r="AG21" s="246"/>
      <c r="AH21" s="251"/>
      <c r="AI21" s="176"/>
      <c r="AJ21" s="176"/>
      <c r="AK21" s="247"/>
      <c r="AL21" s="1007"/>
      <c r="AM21" s="245"/>
      <c r="AN21" s="178"/>
      <c r="AO21" s="248"/>
      <c r="AP21" s="178"/>
      <c r="AQ21" s="245"/>
      <c r="AR21" s="178"/>
      <c r="AS21" s="248"/>
      <c r="AT21" s="178"/>
      <c r="AU21" s="59"/>
      <c r="AW21" s="242" t="s">
        <v>48</v>
      </c>
      <c r="AX21" s="239"/>
    </row>
    <row r="22" spans="1:50" ht="12" customHeight="1" x14ac:dyDescent="0.3">
      <c r="A22" s="94">
        <f t="shared" si="0"/>
        <v>4</v>
      </c>
      <c r="B22" s="242" t="s">
        <v>30</v>
      </c>
      <c r="C22" s="931" t="s">
        <v>182</v>
      </c>
      <c r="D22" s="935" t="s">
        <v>453</v>
      </c>
      <c r="E22" s="926"/>
      <c r="F22" s="243" t="str">
        <f t="shared" si="1"/>
        <v>Сокращенное Название</v>
      </c>
      <c r="G22" s="242" t="s">
        <v>345</v>
      </c>
      <c r="H22" s="340" t="str">
        <f t="shared" si="4"/>
        <v>Фамилия_1 Имя Отчество</v>
      </c>
      <c r="I22" s="242" t="str">
        <f t="shared" ca="1" si="2"/>
        <v>г.р.???</v>
      </c>
      <c r="J22" s="337">
        <f t="shared" si="3"/>
        <v>0</v>
      </c>
      <c r="K22" s="245"/>
      <c r="L22" s="1007"/>
      <c r="M22" s="251"/>
      <c r="N22" s="1007"/>
      <c r="O22" s="245"/>
      <c r="P22" s="248"/>
      <c r="Q22" s="246"/>
      <c r="R22" s="246"/>
      <c r="S22" s="246"/>
      <c r="T22" s="246"/>
      <c r="U22" s="246"/>
      <c r="V22" s="246"/>
      <c r="W22" s="246"/>
      <c r="X22" s="251"/>
      <c r="Y22" s="250"/>
      <c r="Z22" s="1020"/>
      <c r="AA22" s="285"/>
      <c r="AB22" s="184"/>
      <c r="AC22" s="67"/>
      <c r="AD22" s="176"/>
      <c r="AE22" s="245"/>
      <c r="AF22" s="248"/>
      <c r="AG22" s="246"/>
      <c r="AH22" s="251"/>
      <c r="AI22" s="176"/>
      <c r="AJ22" s="176"/>
      <c r="AK22" s="247"/>
      <c r="AL22" s="1007"/>
      <c r="AM22" s="245"/>
      <c r="AN22" s="178"/>
      <c r="AO22" s="248"/>
      <c r="AP22" s="178"/>
      <c r="AQ22" s="245"/>
      <c r="AR22" s="178"/>
      <c r="AS22" s="248"/>
      <c r="AT22" s="178"/>
      <c r="AU22" s="59"/>
      <c r="AW22" s="242" t="s">
        <v>50</v>
      </c>
      <c r="AX22" s="239"/>
    </row>
    <row r="23" spans="1:50" ht="12" customHeight="1" x14ac:dyDescent="0.3">
      <c r="A23" s="94">
        <f t="shared" si="0"/>
        <v>5</v>
      </c>
      <c r="B23" s="242" t="s">
        <v>31</v>
      </c>
      <c r="C23" s="931" t="s">
        <v>182</v>
      </c>
      <c r="D23" s="935" t="s">
        <v>453</v>
      </c>
      <c r="E23" s="926"/>
      <c r="F23" s="243" t="str">
        <f t="shared" si="1"/>
        <v>Сокращенное Название</v>
      </c>
      <c r="G23" s="242" t="s">
        <v>345</v>
      </c>
      <c r="H23" s="340" t="str">
        <f t="shared" si="4"/>
        <v>Фамилия_1 Имя Отчество</v>
      </c>
      <c r="I23" s="242" t="str">
        <f t="shared" ca="1" si="2"/>
        <v>г.р.???</v>
      </c>
      <c r="J23" s="337">
        <f t="shared" si="3"/>
        <v>0</v>
      </c>
      <c r="K23" s="245"/>
      <c r="L23" s="1007"/>
      <c r="M23" s="251"/>
      <c r="N23" s="1007"/>
      <c r="O23" s="245"/>
      <c r="P23" s="248"/>
      <c r="Q23" s="246"/>
      <c r="R23" s="246"/>
      <c r="S23" s="246"/>
      <c r="T23" s="246"/>
      <c r="U23" s="246"/>
      <c r="V23" s="246"/>
      <c r="W23" s="246"/>
      <c r="X23" s="251"/>
      <c r="Y23" s="250"/>
      <c r="Z23" s="1020"/>
      <c r="AA23" s="285"/>
      <c r="AB23" s="184"/>
      <c r="AC23" s="67"/>
      <c r="AD23" s="176"/>
      <c r="AE23" s="245"/>
      <c r="AF23" s="248"/>
      <c r="AG23" s="246"/>
      <c r="AH23" s="251"/>
      <c r="AI23" s="176"/>
      <c r="AJ23" s="176"/>
      <c r="AK23" s="247"/>
      <c r="AL23" s="1007"/>
      <c r="AM23" s="245"/>
      <c r="AN23" s="178"/>
      <c r="AO23" s="248"/>
      <c r="AP23" s="178"/>
      <c r="AQ23" s="245"/>
      <c r="AR23" s="178"/>
      <c r="AS23" s="248"/>
      <c r="AT23" s="178"/>
      <c r="AU23" s="59"/>
      <c r="AW23" s="242" t="s">
        <v>7</v>
      </c>
      <c r="AX23" s="239"/>
    </row>
    <row r="24" spans="1:50" ht="12" customHeight="1" x14ac:dyDescent="0.3">
      <c r="A24" s="94">
        <f t="shared" si="0"/>
        <v>6</v>
      </c>
      <c r="B24" s="68" t="s">
        <v>56</v>
      </c>
      <c r="C24" s="931" t="s">
        <v>182</v>
      </c>
      <c r="D24" s="935" t="s">
        <v>453</v>
      </c>
      <c r="E24" s="926"/>
      <c r="F24" s="243" t="str">
        <f t="shared" si="1"/>
        <v>Сокращенное Название</v>
      </c>
      <c r="G24" s="242" t="s">
        <v>345</v>
      </c>
      <c r="H24" s="340" t="str">
        <f t="shared" si="4"/>
        <v>Фамилия_1 Имя Отчество</v>
      </c>
      <c r="I24" s="242" t="str">
        <f t="shared" ca="1" si="2"/>
        <v>г.р.???</v>
      </c>
      <c r="J24" s="337">
        <f t="shared" si="3"/>
        <v>0</v>
      </c>
      <c r="K24" s="245"/>
      <c r="L24" s="1007"/>
      <c r="M24" s="251"/>
      <c r="N24" s="1007"/>
      <c r="O24" s="245"/>
      <c r="P24" s="248"/>
      <c r="Q24" s="246"/>
      <c r="R24" s="246"/>
      <c r="S24" s="246"/>
      <c r="T24" s="246"/>
      <c r="U24" s="246"/>
      <c r="V24" s="246"/>
      <c r="W24" s="246"/>
      <c r="X24" s="251"/>
      <c r="Y24" s="250"/>
      <c r="Z24" s="1020"/>
      <c r="AA24" s="285"/>
      <c r="AB24" s="184"/>
      <c r="AC24" s="67"/>
      <c r="AD24" s="176"/>
      <c r="AE24" s="245"/>
      <c r="AF24" s="248"/>
      <c r="AG24" s="246"/>
      <c r="AH24" s="251"/>
      <c r="AI24" s="176"/>
      <c r="AJ24" s="176"/>
      <c r="AK24" s="247"/>
      <c r="AL24" s="1007"/>
      <c r="AM24" s="245"/>
      <c r="AN24" s="178"/>
      <c r="AO24" s="248"/>
      <c r="AP24" s="178"/>
      <c r="AQ24" s="245"/>
      <c r="AR24" s="178"/>
      <c r="AS24" s="248"/>
      <c r="AT24" s="178"/>
      <c r="AU24" s="59"/>
      <c r="AW24" s="242" t="s">
        <v>30</v>
      </c>
      <c r="AX24" s="239"/>
    </row>
    <row r="25" spans="1:50" ht="12" customHeight="1" x14ac:dyDescent="0.3">
      <c r="A25" s="94">
        <f t="shared" si="0"/>
        <v>7</v>
      </c>
      <c r="B25" s="68" t="s">
        <v>27</v>
      </c>
      <c r="C25" s="931" t="s">
        <v>182</v>
      </c>
      <c r="D25" s="935" t="s">
        <v>453</v>
      </c>
      <c r="E25" s="926"/>
      <c r="F25" s="243" t="str">
        <f t="shared" si="1"/>
        <v>Сокращенное Название</v>
      </c>
      <c r="G25" s="242" t="s">
        <v>345</v>
      </c>
      <c r="H25" s="340" t="str">
        <f t="shared" si="4"/>
        <v>Фамилия_1 Имя Отчество</v>
      </c>
      <c r="I25" s="242" t="str">
        <f t="shared" ca="1" si="2"/>
        <v>г.р.???</v>
      </c>
      <c r="J25" s="337">
        <f t="shared" si="3"/>
        <v>0</v>
      </c>
      <c r="K25" s="245"/>
      <c r="L25" s="1007"/>
      <c r="M25" s="251"/>
      <c r="N25" s="1007"/>
      <c r="O25" s="245"/>
      <c r="P25" s="248"/>
      <c r="Q25" s="246"/>
      <c r="R25" s="246"/>
      <c r="S25" s="246"/>
      <c r="T25" s="246"/>
      <c r="U25" s="246"/>
      <c r="V25" s="246"/>
      <c r="W25" s="246"/>
      <c r="X25" s="251"/>
      <c r="Y25" s="250"/>
      <c r="Z25" s="1020"/>
      <c r="AA25" s="285"/>
      <c r="AB25" s="184"/>
      <c r="AC25" s="67"/>
      <c r="AD25" s="176"/>
      <c r="AE25" s="245"/>
      <c r="AF25" s="248"/>
      <c r="AG25" s="246"/>
      <c r="AH25" s="251"/>
      <c r="AI25" s="176"/>
      <c r="AJ25" s="176"/>
      <c r="AK25" s="247"/>
      <c r="AL25" s="1007"/>
      <c r="AM25" s="245"/>
      <c r="AN25" s="178"/>
      <c r="AO25" s="248"/>
      <c r="AP25" s="178"/>
      <c r="AQ25" s="245"/>
      <c r="AR25" s="178"/>
      <c r="AS25" s="248"/>
      <c r="AT25" s="178"/>
      <c r="AU25" s="59"/>
      <c r="AW25" s="242" t="s">
        <v>31</v>
      </c>
      <c r="AX25" s="239"/>
    </row>
    <row r="26" spans="1:50" ht="12" customHeight="1" x14ac:dyDescent="0.3">
      <c r="A26" s="94">
        <f t="shared" si="0"/>
        <v>8</v>
      </c>
      <c r="B26" s="68" t="s">
        <v>28</v>
      </c>
      <c r="C26" s="931" t="s">
        <v>182</v>
      </c>
      <c r="D26" s="935" t="s">
        <v>453</v>
      </c>
      <c r="E26" s="926"/>
      <c r="F26" s="243" t="str">
        <f t="shared" si="1"/>
        <v>Сокращенное Название</v>
      </c>
      <c r="G26" s="242" t="s">
        <v>345</v>
      </c>
      <c r="H26" s="340" t="str">
        <f t="shared" si="4"/>
        <v>Фамилия_1 Имя Отчество</v>
      </c>
      <c r="I26" s="242" t="str">
        <f t="shared" ca="1" si="2"/>
        <v>г.р.???</v>
      </c>
      <c r="J26" s="337">
        <f t="shared" si="3"/>
        <v>0</v>
      </c>
      <c r="K26" s="245"/>
      <c r="L26" s="1007"/>
      <c r="M26" s="251"/>
      <c r="N26" s="1007"/>
      <c r="O26" s="245"/>
      <c r="P26" s="248"/>
      <c r="Q26" s="246"/>
      <c r="R26" s="246"/>
      <c r="S26" s="246"/>
      <c r="T26" s="246"/>
      <c r="U26" s="246"/>
      <c r="V26" s="246"/>
      <c r="W26" s="246"/>
      <c r="X26" s="251"/>
      <c r="Y26" s="250"/>
      <c r="Z26" s="1020"/>
      <c r="AA26" s="285"/>
      <c r="AB26" s="184"/>
      <c r="AC26" s="67"/>
      <c r="AD26" s="176"/>
      <c r="AE26" s="245"/>
      <c r="AF26" s="248"/>
      <c r="AG26" s="246"/>
      <c r="AH26" s="251"/>
      <c r="AI26" s="176"/>
      <c r="AJ26" s="176"/>
      <c r="AK26" s="247"/>
      <c r="AL26" s="1007"/>
      <c r="AM26" s="245"/>
      <c r="AN26" s="178"/>
      <c r="AO26" s="248"/>
      <c r="AP26" s="178"/>
      <c r="AQ26" s="245"/>
      <c r="AR26" s="178"/>
      <c r="AS26" s="248"/>
      <c r="AT26" s="178"/>
      <c r="AU26" s="59"/>
      <c r="AW26" s="68" t="s">
        <v>56</v>
      </c>
      <c r="AX26" s="239"/>
    </row>
    <row r="27" spans="1:50" ht="12" customHeight="1" x14ac:dyDescent="0.3">
      <c r="A27" s="94">
        <f t="shared" si="0"/>
        <v>9</v>
      </c>
      <c r="B27" s="242" t="s">
        <v>31</v>
      </c>
      <c r="C27" s="931" t="s">
        <v>182</v>
      </c>
      <c r="D27" s="935" t="s">
        <v>453</v>
      </c>
      <c r="E27" s="926"/>
      <c r="F27" s="243" t="str">
        <f t="shared" si="1"/>
        <v>Сокращенное Название</v>
      </c>
      <c r="G27" s="242" t="s">
        <v>345</v>
      </c>
      <c r="H27" s="340" t="str">
        <f t="shared" si="4"/>
        <v>Фамилия_1 Имя Отчество</v>
      </c>
      <c r="I27" s="242" t="str">
        <f t="shared" ca="1" si="2"/>
        <v>г.р.???</v>
      </c>
      <c r="J27" s="337">
        <f t="shared" si="3"/>
        <v>0</v>
      </c>
      <c r="K27" s="245"/>
      <c r="L27" s="1007"/>
      <c r="M27" s="251"/>
      <c r="N27" s="1007"/>
      <c r="O27" s="245"/>
      <c r="P27" s="248"/>
      <c r="Q27" s="246"/>
      <c r="R27" s="246"/>
      <c r="S27" s="246"/>
      <c r="T27" s="246"/>
      <c r="U27" s="246"/>
      <c r="V27" s="246"/>
      <c r="W27" s="246"/>
      <c r="X27" s="251"/>
      <c r="Y27" s="250"/>
      <c r="Z27" s="1020"/>
      <c r="AA27" s="285"/>
      <c r="AB27" s="184"/>
      <c r="AC27" s="67"/>
      <c r="AD27" s="176"/>
      <c r="AE27" s="245"/>
      <c r="AF27" s="248"/>
      <c r="AG27" s="246"/>
      <c r="AH27" s="251"/>
      <c r="AI27" s="176"/>
      <c r="AJ27" s="176"/>
      <c r="AK27" s="247"/>
      <c r="AL27" s="1007"/>
      <c r="AM27" s="245"/>
      <c r="AN27" s="178"/>
      <c r="AO27" s="248"/>
      <c r="AP27" s="178"/>
      <c r="AQ27" s="245"/>
      <c r="AR27" s="178"/>
      <c r="AS27" s="248"/>
      <c r="AT27" s="178"/>
      <c r="AU27" s="59"/>
      <c r="AW27" s="68" t="s">
        <v>27</v>
      </c>
      <c r="AX27" s="239"/>
    </row>
    <row r="28" spans="1:50" ht="12" customHeight="1" x14ac:dyDescent="0.3">
      <c r="A28" s="94">
        <f t="shared" si="0"/>
        <v>10</v>
      </c>
      <c r="B28" s="242" t="s">
        <v>7</v>
      </c>
      <c r="C28" s="931" t="s">
        <v>182</v>
      </c>
      <c r="D28" s="935" t="s">
        <v>453</v>
      </c>
      <c r="E28" s="926"/>
      <c r="F28" s="243" t="str">
        <f t="shared" si="1"/>
        <v>Сокращенное Название</v>
      </c>
      <c r="G28" s="242" t="s">
        <v>345</v>
      </c>
      <c r="H28" s="340" t="str">
        <f t="shared" si="4"/>
        <v>Фамилия_1 Имя Отчество</v>
      </c>
      <c r="I28" s="242" t="str">
        <f t="shared" ca="1" si="2"/>
        <v>г.р.???</v>
      </c>
      <c r="J28" s="337">
        <f t="shared" si="3"/>
        <v>0</v>
      </c>
      <c r="K28" s="245"/>
      <c r="L28" s="1007"/>
      <c r="M28" s="251"/>
      <c r="N28" s="1007"/>
      <c r="O28" s="245"/>
      <c r="P28" s="248"/>
      <c r="Q28" s="246"/>
      <c r="R28" s="246"/>
      <c r="S28" s="246"/>
      <c r="T28" s="246"/>
      <c r="U28" s="246"/>
      <c r="V28" s="246"/>
      <c r="W28" s="246"/>
      <c r="X28" s="251"/>
      <c r="Y28" s="250"/>
      <c r="Z28" s="1020"/>
      <c r="AA28" s="285"/>
      <c r="AB28" s="184"/>
      <c r="AC28" s="67"/>
      <c r="AD28" s="176"/>
      <c r="AE28" s="245"/>
      <c r="AF28" s="248"/>
      <c r="AG28" s="246"/>
      <c r="AH28" s="251"/>
      <c r="AI28" s="176"/>
      <c r="AJ28" s="176"/>
      <c r="AK28" s="247"/>
      <c r="AL28" s="1007"/>
      <c r="AM28" s="245"/>
      <c r="AN28" s="178"/>
      <c r="AO28" s="248"/>
      <c r="AP28" s="178"/>
      <c r="AQ28" s="245"/>
      <c r="AR28" s="178"/>
      <c r="AS28" s="248"/>
      <c r="AT28" s="178"/>
      <c r="AU28" s="59"/>
      <c r="AW28" s="68" t="s">
        <v>28</v>
      </c>
      <c r="AX28" s="239"/>
    </row>
    <row r="29" spans="1:50" ht="12" customHeight="1" x14ac:dyDescent="0.3">
      <c r="A29" s="94">
        <f t="shared" si="0"/>
        <v>11</v>
      </c>
      <c r="B29" s="68" t="s">
        <v>56</v>
      </c>
      <c r="C29" s="931" t="s">
        <v>182</v>
      </c>
      <c r="D29" s="935" t="s">
        <v>453</v>
      </c>
      <c r="E29" s="926"/>
      <c r="F29" s="243" t="str">
        <f t="shared" si="1"/>
        <v>Сокращенное Название</v>
      </c>
      <c r="G29" s="242" t="s">
        <v>345</v>
      </c>
      <c r="H29" s="340" t="str">
        <f t="shared" si="4"/>
        <v>Фамилия_1 Имя Отчество</v>
      </c>
      <c r="I29" s="242" t="str">
        <f t="shared" ca="1" si="2"/>
        <v>г.р.???</v>
      </c>
      <c r="J29" s="337">
        <f t="shared" si="3"/>
        <v>0</v>
      </c>
      <c r="K29" s="245"/>
      <c r="L29" s="1007"/>
      <c r="M29" s="251"/>
      <c r="N29" s="1007"/>
      <c r="O29" s="245"/>
      <c r="P29" s="248"/>
      <c r="Q29" s="246"/>
      <c r="R29" s="246"/>
      <c r="S29" s="246"/>
      <c r="T29" s="246"/>
      <c r="U29" s="246"/>
      <c r="V29" s="246"/>
      <c r="W29" s="246"/>
      <c r="X29" s="251"/>
      <c r="Y29" s="250"/>
      <c r="Z29" s="1020"/>
      <c r="AA29" s="285"/>
      <c r="AB29" s="184"/>
      <c r="AC29" s="67"/>
      <c r="AD29" s="176"/>
      <c r="AE29" s="245"/>
      <c r="AF29" s="248"/>
      <c r="AG29" s="246"/>
      <c r="AH29" s="251"/>
      <c r="AI29" s="176"/>
      <c r="AJ29" s="176"/>
      <c r="AK29" s="247"/>
      <c r="AL29" s="1007"/>
      <c r="AM29" s="245"/>
      <c r="AN29" s="178"/>
      <c r="AO29" s="248"/>
      <c r="AP29" s="178"/>
      <c r="AQ29" s="245"/>
      <c r="AR29" s="178"/>
      <c r="AS29" s="248"/>
      <c r="AT29" s="178"/>
      <c r="AU29" s="59"/>
      <c r="AW29" s="333" t="s">
        <v>32</v>
      </c>
      <c r="AX29" s="239"/>
    </row>
    <row r="30" spans="1:50" ht="12" customHeight="1" x14ac:dyDescent="0.3">
      <c r="A30" s="94">
        <f t="shared" si="0"/>
        <v>12</v>
      </c>
      <c r="B30" s="242" t="s">
        <v>48</v>
      </c>
      <c r="C30" s="931" t="s">
        <v>182</v>
      </c>
      <c r="D30" s="935" t="s">
        <v>453</v>
      </c>
      <c r="E30" s="926"/>
      <c r="F30" s="243" t="str">
        <f t="shared" si="1"/>
        <v>Сокращенное Название</v>
      </c>
      <c r="G30" s="242" t="s">
        <v>345</v>
      </c>
      <c r="H30" s="340" t="str">
        <f t="shared" si="4"/>
        <v>Фамилия_1 Имя Отчество</v>
      </c>
      <c r="I30" s="242" t="str">
        <f t="shared" ca="1" si="2"/>
        <v>г.р.???</v>
      </c>
      <c r="J30" s="337">
        <f t="shared" si="3"/>
        <v>0</v>
      </c>
      <c r="K30" s="245"/>
      <c r="L30" s="1007"/>
      <c r="M30" s="251"/>
      <c r="N30" s="1007"/>
      <c r="O30" s="245"/>
      <c r="P30" s="248"/>
      <c r="Q30" s="246"/>
      <c r="R30" s="246"/>
      <c r="S30" s="246"/>
      <c r="T30" s="246"/>
      <c r="U30" s="246"/>
      <c r="V30" s="246"/>
      <c r="W30" s="246"/>
      <c r="X30" s="251"/>
      <c r="Y30" s="250"/>
      <c r="Z30" s="1020"/>
      <c r="AA30" s="285"/>
      <c r="AB30" s="184"/>
      <c r="AC30" s="67"/>
      <c r="AD30" s="176"/>
      <c r="AE30" s="245"/>
      <c r="AF30" s="248"/>
      <c r="AG30" s="246"/>
      <c r="AH30" s="251"/>
      <c r="AI30" s="176"/>
      <c r="AJ30" s="176"/>
      <c r="AK30" s="247"/>
      <c r="AL30" s="1007"/>
      <c r="AM30" s="245"/>
      <c r="AN30" s="178"/>
      <c r="AO30" s="248"/>
      <c r="AP30" s="178"/>
      <c r="AQ30" s="245"/>
      <c r="AR30" s="178"/>
      <c r="AS30" s="248"/>
      <c r="AT30" s="178"/>
      <c r="AU30" s="59"/>
      <c r="AW30" s="6"/>
      <c r="AX30" s="239"/>
    </row>
    <row r="31" spans="1:50" ht="12" customHeight="1" x14ac:dyDescent="0.3">
      <c r="A31" s="94">
        <f t="shared" si="0"/>
        <v>13</v>
      </c>
      <c r="B31" s="242" t="s">
        <v>50</v>
      </c>
      <c r="C31" s="931" t="s">
        <v>182</v>
      </c>
      <c r="D31" s="935" t="s">
        <v>453</v>
      </c>
      <c r="E31" s="926"/>
      <c r="F31" s="243" t="str">
        <f t="shared" si="1"/>
        <v>Сокращенное Название</v>
      </c>
      <c r="G31" s="242" t="s">
        <v>345</v>
      </c>
      <c r="H31" s="340" t="str">
        <f t="shared" si="4"/>
        <v>Фамилия_1 Имя Отчество</v>
      </c>
      <c r="I31" s="242" t="str">
        <f t="shared" ca="1" si="2"/>
        <v>г.р.???</v>
      </c>
      <c r="J31" s="337">
        <f t="shared" si="3"/>
        <v>0</v>
      </c>
      <c r="K31" s="245"/>
      <c r="L31" s="1007"/>
      <c r="M31" s="251"/>
      <c r="N31" s="1007"/>
      <c r="O31" s="245"/>
      <c r="P31" s="248"/>
      <c r="Q31" s="246"/>
      <c r="R31" s="246"/>
      <c r="S31" s="246"/>
      <c r="T31" s="246"/>
      <c r="U31" s="246"/>
      <c r="V31" s="246"/>
      <c r="W31" s="246"/>
      <c r="X31" s="251"/>
      <c r="Y31" s="250"/>
      <c r="Z31" s="1020"/>
      <c r="AA31" s="285"/>
      <c r="AB31" s="184"/>
      <c r="AC31" s="67"/>
      <c r="AD31" s="176"/>
      <c r="AE31" s="245"/>
      <c r="AF31" s="248"/>
      <c r="AG31" s="246"/>
      <c r="AH31" s="251"/>
      <c r="AI31" s="176"/>
      <c r="AJ31" s="176"/>
      <c r="AK31" s="247"/>
      <c r="AL31" s="1007"/>
      <c r="AM31" s="245"/>
      <c r="AN31" s="178"/>
      <c r="AO31" s="248"/>
      <c r="AP31" s="178"/>
      <c r="AQ31" s="245"/>
      <c r="AR31" s="178"/>
      <c r="AS31" s="248"/>
      <c r="AT31" s="178"/>
      <c r="AU31" s="59"/>
      <c r="AW31" s="6"/>
      <c r="AX31" s="239"/>
    </row>
    <row r="32" spans="1:50" ht="12" customHeight="1" x14ac:dyDescent="0.3">
      <c r="A32" s="94">
        <f t="shared" si="0"/>
        <v>14</v>
      </c>
      <c r="B32" s="242" t="s">
        <v>7</v>
      </c>
      <c r="C32" s="931" t="s">
        <v>182</v>
      </c>
      <c r="D32" s="935" t="s">
        <v>453</v>
      </c>
      <c r="E32" s="926"/>
      <c r="F32" s="243" t="str">
        <f t="shared" si="1"/>
        <v>Сокращенное Название</v>
      </c>
      <c r="G32" s="242" t="s">
        <v>345</v>
      </c>
      <c r="H32" s="340" t="str">
        <f t="shared" si="4"/>
        <v>Фамилия_1 Имя Отчество</v>
      </c>
      <c r="I32" s="242" t="str">
        <f t="shared" ca="1" si="2"/>
        <v>г.р.???</v>
      </c>
      <c r="J32" s="337">
        <f t="shared" si="3"/>
        <v>0</v>
      </c>
      <c r="K32" s="245"/>
      <c r="L32" s="1007"/>
      <c r="M32" s="251"/>
      <c r="N32" s="1007"/>
      <c r="O32" s="245"/>
      <c r="P32" s="248"/>
      <c r="Q32" s="246"/>
      <c r="R32" s="246"/>
      <c r="S32" s="246"/>
      <c r="T32" s="246"/>
      <c r="U32" s="246"/>
      <c r="V32" s="246"/>
      <c r="W32" s="246"/>
      <c r="X32" s="251"/>
      <c r="Y32" s="250"/>
      <c r="Z32" s="1020"/>
      <c r="AA32" s="285"/>
      <c r="AB32" s="184"/>
      <c r="AC32" s="67"/>
      <c r="AD32" s="176"/>
      <c r="AE32" s="245"/>
      <c r="AF32" s="248"/>
      <c r="AG32" s="246"/>
      <c r="AH32" s="251"/>
      <c r="AI32" s="176"/>
      <c r="AJ32" s="176"/>
      <c r="AK32" s="247"/>
      <c r="AL32" s="1007"/>
      <c r="AM32" s="245"/>
      <c r="AN32" s="178"/>
      <c r="AO32" s="248"/>
      <c r="AP32" s="178"/>
      <c r="AQ32" s="245"/>
      <c r="AR32" s="178"/>
      <c r="AS32" s="248"/>
      <c r="AT32" s="178"/>
      <c r="AU32" s="59"/>
      <c r="AW32" s="6"/>
      <c r="AX32" s="239"/>
    </row>
    <row r="33" spans="1:50" ht="12" customHeight="1" x14ac:dyDescent="0.3">
      <c r="A33" s="94">
        <f t="shared" si="0"/>
        <v>15</v>
      </c>
      <c r="B33" s="242" t="s">
        <v>30</v>
      </c>
      <c r="C33" s="931" t="s">
        <v>182</v>
      </c>
      <c r="D33" s="935" t="s">
        <v>453</v>
      </c>
      <c r="E33" s="926"/>
      <c r="F33" s="243" t="str">
        <f t="shared" si="1"/>
        <v>Сокращенное Название</v>
      </c>
      <c r="G33" s="242" t="s">
        <v>345</v>
      </c>
      <c r="H33" s="340" t="str">
        <f t="shared" si="4"/>
        <v>Фамилия_1 Имя Отчество</v>
      </c>
      <c r="I33" s="242" t="str">
        <f t="shared" ca="1" si="2"/>
        <v>г.р.???</v>
      </c>
      <c r="J33" s="337">
        <f t="shared" si="3"/>
        <v>0</v>
      </c>
      <c r="K33" s="245"/>
      <c r="L33" s="1007"/>
      <c r="M33" s="251"/>
      <c r="N33" s="1007"/>
      <c r="O33" s="245"/>
      <c r="P33" s="248"/>
      <c r="Q33" s="246"/>
      <c r="R33" s="246"/>
      <c r="S33" s="246"/>
      <c r="T33" s="246"/>
      <c r="U33" s="246"/>
      <c r="V33" s="246"/>
      <c r="W33" s="246"/>
      <c r="X33" s="251"/>
      <c r="Y33" s="250"/>
      <c r="Z33" s="1020"/>
      <c r="AA33" s="285"/>
      <c r="AB33" s="184"/>
      <c r="AC33" s="67"/>
      <c r="AD33" s="176"/>
      <c r="AE33" s="245"/>
      <c r="AF33" s="248"/>
      <c r="AG33" s="246"/>
      <c r="AH33" s="251"/>
      <c r="AI33" s="176"/>
      <c r="AJ33" s="176"/>
      <c r="AK33" s="247"/>
      <c r="AL33" s="1007"/>
      <c r="AM33" s="245"/>
      <c r="AN33" s="178"/>
      <c r="AO33" s="248"/>
      <c r="AP33" s="178"/>
      <c r="AQ33" s="245"/>
      <c r="AR33" s="178"/>
      <c r="AS33" s="248"/>
      <c r="AT33" s="178"/>
      <c r="AU33" s="59"/>
      <c r="AW33" s="6"/>
      <c r="AX33" s="239"/>
    </row>
    <row r="34" spans="1:50" ht="12" customHeight="1" x14ac:dyDescent="0.3">
      <c r="A34" s="94">
        <f t="shared" si="0"/>
        <v>16</v>
      </c>
      <c r="B34" s="242" t="s">
        <v>30</v>
      </c>
      <c r="C34" s="931" t="s">
        <v>182</v>
      </c>
      <c r="D34" s="935" t="s">
        <v>453</v>
      </c>
      <c r="E34" s="926"/>
      <c r="F34" s="243" t="str">
        <f t="shared" si="1"/>
        <v>Сокращенное Название</v>
      </c>
      <c r="G34" s="242" t="s">
        <v>345</v>
      </c>
      <c r="H34" s="340" t="str">
        <f t="shared" si="4"/>
        <v>Фамилия_1 Имя Отчество</v>
      </c>
      <c r="I34" s="242" t="str">
        <f t="shared" ca="1" si="2"/>
        <v>г.р.???</v>
      </c>
      <c r="J34" s="337">
        <f t="shared" si="3"/>
        <v>0</v>
      </c>
      <c r="K34" s="245"/>
      <c r="L34" s="1007"/>
      <c r="M34" s="251"/>
      <c r="N34" s="1007"/>
      <c r="O34" s="245"/>
      <c r="P34" s="248"/>
      <c r="Q34" s="246"/>
      <c r="R34" s="246"/>
      <c r="S34" s="246"/>
      <c r="T34" s="246"/>
      <c r="U34" s="246"/>
      <c r="V34" s="246"/>
      <c r="W34" s="246"/>
      <c r="X34" s="251"/>
      <c r="Y34" s="250"/>
      <c r="Z34" s="1020"/>
      <c r="AA34" s="285"/>
      <c r="AB34" s="184"/>
      <c r="AC34" s="67"/>
      <c r="AD34" s="176"/>
      <c r="AE34" s="245"/>
      <c r="AF34" s="248"/>
      <c r="AG34" s="246"/>
      <c r="AH34" s="251"/>
      <c r="AI34" s="176"/>
      <c r="AJ34" s="176"/>
      <c r="AK34" s="247"/>
      <c r="AL34" s="1007"/>
      <c r="AM34" s="245"/>
      <c r="AN34" s="178"/>
      <c r="AO34" s="248"/>
      <c r="AP34" s="178"/>
      <c r="AQ34" s="245"/>
      <c r="AR34" s="178"/>
      <c r="AS34" s="248"/>
      <c r="AT34" s="178"/>
      <c r="AU34" s="59"/>
      <c r="AW34" s="6"/>
      <c r="AX34" s="239"/>
    </row>
    <row r="35" spans="1:50" ht="12" customHeight="1" x14ac:dyDescent="0.3">
      <c r="A35" s="94">
        <f t="shared" si="0"/>
        <v>17</v>
      </c>
      <c r="B35" s="242" t="s">
        <v>30</v>
      </c>
      <c r="C35" s="931" t="s">
        <v>182</v>
      </c>
      <c r="D35" s="935" t="s">
        <v>453</v>
      </c>
      <c r="E35" s="926"/>
      <c r="F35" s="243" t="str">
        <f t="shared" si="1"/>
        <v>Сокращенное Название</v>
      </c>
      <c r="G35" s="242" t="s">
        <v>345</v>
      </c>
      <c r="H35" s="340" t="str">
        <f t="shared" si="4"/>
        <v>Фамилия_1 Имя Отчество</v>
      </c>
      <c r="I35" s="242" t="str">
        <f t="shared" ca="1" si="2"/>
        <v>г.р.???</v>
      </c>
      <c r="J35" s="337">
        <f t="shared" si="3"/>
        <v>0</v>
      </c>
      <c r="K35" s="245"/>
      <c r="L35" s="1007"/>
      <c r="M35" s="251"/>
      <c r="N35" s="1007"/>
      <c r="O35" s="245"/>
      <c r="P35" s="248"/>
      <c r="Q35" s="246"/>
      <c r="R35" s="246"/>
      <c r="S35" s="246"/>
      <c r="T35" s="246"/>
      <c r="U35" s="246"/>
      <c r="V35" s="246"/>
      <c r="W35" s="246"/>
      <c r="X35" s="251"/>
      <c r="Y35" s="250"/>
      <c r="Z35" s="1020"/>
      <c r="AA35" s="285"/>
      <c r="AB35" s="184"/>
      <c r="AC35" s="67"/>
      <c r="AD35" s="176"/>
      <c r="AE35" s="245"/>
      <c r="AF35" s="248"/>
      <c r="AG35" s="246"/>
      <c r="AH35" s="251"/>
      <c r="AI35" s="176"/>
      <c r="AJ35" s="176"/>
      <c r="AK35" s="247"/>
      <c r="AL35" s="1007"/>
      <c r="AM35" s="245"/>
      <c r="AN35" s="178"/>
      <c r="AO35" s="248"/>
      <c r="AP35" s="178"/>
      <c r="AQ35" s="245"/>
      <c r="AR35" s="178"/>
      <c r="AS35" s="248"/>
      <c r="AT35" s="178"/>
      <c r="AU35" s="59"/>
      <c r="AW35" s="6"/>
      <c r="AX35" s="239"/>
    </row>
    <row r="36" spans="1:50" ht="12" customHeight="1" x14ac:dyDescent="0.3">
      <c r="A36" s="94">
        <f t="shared" si="0"/>
        <v>18</v>
      </c>
      <c r="B36" s="242" t="s">
        <v>30</v>
      </c>
      <c r="C36" s="931" t="s">
        <v>182</v>
      </c>
      <c r="D36" s="935" t="s">
        <v>453</v>
      </c>
      <c r="E36" s="926"/>
      <c r="F36" s="243" t="str">
        <f t="shared" si="1"/>
        <v>Сокращенное Название</v>
      </c>
      <c r="G36" s="242" t="s">
        <v>345</v>
      </c>
      <c r="H36" s="340" t="str">
        <f t="shared" si="4"/>
        <v>Фамилия_1 Имя Отчество</v>
      </c>
      <c r="I36" s="242" t="str">
        <f t="shared" ca="1" si="2"/>
        <v>г.р.???</v>
      </c>
      <c r="J36" s="337">
        <f t="shared" si="3"/>
        <v>0</v>
      </c>
      <c r="K36" s="245"/>
      <c r="L36" s="1007"/>
      <c r="M36" s="251"/>
      <c r="N36" s="1007"/>
      <c r="O36" s="245"/>
      <c r="P36" s="248"/>
      <c r="Q36" s="246"/>
      <c r="R36" s="246"/>
      <c r="S36" s="246"/>
      <c r="T36" s="246"/>
      <c r="U36" s="246"/>
      <c r="V36" s="246"/>
      <c r="W36" s="246"/>
      <c r="X36" s="251"/>
      <c r="Y36" s="250"/>
      <c r="Z36" s="1020"/>
      <c r="AA36" s="285"/>
      <c r="AB36" s="184"/>
      <c r="AC36" s="67"/>
      <c r="AD36" s="176"/>
      <c r="AE36" s="245"/>
      <c r="AF36" s="248"/>
      <c r="AG36" s="246"/>
      <c r="AH36" s="251"/>
      <c r="AI36" s="176"/>
      <c r="AJ36" s="176"/>
      <c r="AK36" s="247"/>
      <c r="AL36" s="1007"/>
      <c r="AM36" s="245"/>
      <c r="AN36" s="178"/>
      <c r="AO36" s="248"/>
      <c r="AP36" s="178"/>
      <c r="AQ36" s="245"/>
      <c r="AR36" s="178"/>
      <c r="AS36" s="248"/>
      <c r="AT36" s="178"/>
      <c r="AU36" s="59"/>
      <c r="AW36" s="6"/>
      <c r="AX36" s="239"/>
    </row>
    <row r="37" spans="1:50" ht="12" customHeight="1" x14ac:dyDescent="0.3">
      <c r="A37" s="94">
        <f t="shared" si="0"/>
        <v>19</v>
      </c>
      <c r="B37" s="242" t="s">
        <v>30</v>
      </c>
      <c r="C37" s="931" t="s">
        <v>182</v>
      </c>
      <c r="D37" s="935" t="s">
        <v>453</v>
      </c>
      <c r="E37" s="926"/>
      <c r="F37" s="243" t="str">
        <f t="shared" si="1"/>
        <v>Сокращенное Название</v>
      </c>
      <c r="G37" s="242" t="s">
        <v>345</v>
      </c>
      <c r="H37" s="340" t="str">
        <f t="shared" si="4"/>
        <v>Фамилия_1 Имя Отчество</v>
      </c>
      <c r="I37" s="242" t="str">
        <f t="shared" ca="1" si="2"/>
        <v>г.р.???</v>
      </c>
      <c r="J37" s="337">
        <f t="shared" si="3"/>
        <v>0</v>
      </c>
      <c r="K37" s="245"/>
      <c r="L37" s="1007"/>
      <c r="M37" s="251"/>
      <c r="N37" s="1007"/>
      <c r="O37" s="245"/>
      <c r="P37" s="248"/>
      <c r="Q37" s="246"/>
      <c r="R37" s="246"/>
      <c r="S37" s="246"/>
      <c r="T37" s="246"/>
      <c r="U37" s="246"/>
      <c r="V37" s="246"/>
      <c r="W37" s="246"/>
      <c r="X37" s="251"/>
      <c r="Y37" s="250"/>
      <c r="Z37" s="1020"/>
      <c r="AA37" s="285"/>
      <c r="AB37" s="184"/>
      <c r="AC37" s="67"/>
      <c r="AD37" s="176"/>
      <c r="AE37" s="245"/>
      <c r="AF37" s="248"/>
      <c r="AG37" s="246"/>
      <c r="AH37" s="251"/>
      <c r="AI37" s="176"/>
      <c r="AJ37" s="176"/>
      <c r="AK37" s="247"/>
      <c r="AL37" s="1007"/>
      <c r="AM37" s="245"/>
      <c r="AN37" s="178"/>
      <c r="AO37" s="248"/>
      <c r="AP37" s="178"/>
      <c r="AQ37" s="245"/>
      <c r="AR37" s="178"/>
      <c r="AS37" s="248"/>
      <c r="AT37" s="178"/>
      <c r="AU37" s="59"/>
      <c r="AW37" s="6"/>
      <c r="AX37" s="239"/>
    </row>
    <row r="38" spans="1:50" ht="12" customHeight="1" x14ac:dyDescent="0.3">
      <c r="A38" s="94">
        <f t="shared" si="0"/>
        <v>20</v>
      </c>
      <c r="B38" s="242" t="s">
        <v>30</v>
      </c>
      <c r="C38" s="931" t="s">
        <v>182</v>
      </c>
      <c r="D38" s="935" t="s">
        <v>453</v>
      </c>
      <c r="E38" s="926"/>
      <c r="F38" s="243" t="str">
        <f t="shared" si="1"/>
        <v>Сокращенное Название</v>
      </c>
      <c r="G38" s="242" t="s">
        <v>345</v>
      </c>
      <c r="H38" s="340" t="str">
        <f t="shared" si="4"/>
        <v>Фамилия_1 Имя Отчество</v>
      </c>
      <c r="I38" s="242" t="str">
        <f t="shared" ca="1" si="2"/>
        <v>г.р.???</v>
      </c>
      <c r="J38" s="337">
        <f t="shared" si="3"/>
        <v>0</v>
      </c>
      <c r="K38" s="245"/>
      <c r="L38" s="1007"/>
      <c r="M38" s="251"/>
      <c r="N38" s="1007"/>
      <c r="O38" s="245"/>
      <c r="P38" s="248"/>
      <c r="Q38" s="246"/>
      <c r="R38" s="246"/>
      <c r="S38" s="246"/>
      <c r="T38" s="246"/>
      <c r="U38" s="246"/>
      <c r="V38" s="246"/>
      <c r="W38" s="246"/>
      <c r="X38" s="251"/>
      <c r="Y38" s="250"/>
      <c r="Z38" s="1020"/>
      <c r="AA38" s="285"/>
      <c r="AB38" s="184"/>
      <c r="AC38" s="67"/>
      <c r="AD38" s="176"/>
      <c r="AE38" s="245"/>
      <c r="AF38" s="248"/>
      <c r="AG38" s="246"/>
      <c r="AH38" s="251"/>
      <c r="AI38" s="176"/>
      <c r="AJ38" s="176"/>
      <c r="AK38" s="247"/>
      <c r="AL38" s="1007"/>
      <c r="AM38" s="245"/>
      <c r="AN38" s="178"/>
      <c r="AO38" s="248"/>
      <c r="AP38" s="178"/>
      <c r="AQ38" s="245"/>
      <c r="AR38" s="178"/>
      <c r="AS38" s="248"/>
      <c r="AT38" s="178"/>
      <c r="AU38" s="59"/>
      <c r="AW38" s="6"/>
      <c r="AX38" s="239"/>
    </row>
    <row r="39" spans="1:50" ht="12" customHeight="1" x14ac:dyDescent="0.3">
      <c r="A39" s="94">
        <f t="shared" si="0"/>
        <v>21</v>
      </c>
      <c r="B39" s="242" t="s">
        <v>30</v>
      </c>
      <c r="C39" s="931" t="s">
        <v>182</v>
      </c>
      <c r="D39" s="935" t="s">
        <v>453</v>
      </c>
      <c r="E39" s="926"/>
      <c r="F39" s="243" t="str">
        <f t="shared" si="1"/>
        <v>Сокращенное Название</v>
      </c>
      <c r="G39" s="242" t="s">
        <v>345</v>
      </c>
      <c r="H39" s="340" t="str">
        <f t="shared" si="4"/>
        <v>Фамилия_1 Имя Отчество</v>
      </c>
      <c r="I39" s="242" t="str">
        <f t="shared" ca="1" si="2"/>
        <v>г.р.???</v>
      </c>
      <c r="J39" s="337">
        <f t="shared" si="3"/>
        <v>0</v>
      </c>
      <c r="K39" s="245"/>
      <c r="L39" s="1007"/>
      <c r="M39" s="251"/>
      <c r="N39" s="1007"/>
      <c r="O39" s="245"/>
      <c r="P39" s="248"/>
      <c r="Q39" s="246"/>
      <c r="R39" s="246"/>
      <c r="S39" s="246"/>
      <c r="T39" s="246"/>
      <c r="U39" s="246"/>
      <c r="V39" s="246"/>
      <c r="W39" s="246"/>
      <c r="X39" s="251"/>
      <c r="Y39" s="250"/>
      <c r="Z39" s="1020"/>
      <c r="AA39" s="285"/>
      <c r="AB39" s="184"/>
      <c r="AC39" s="67"/>
      <c r="AD39" s="176"/>
      <c r="AE39" s="245"/>
      <c r="AF39" s="248"/>
      <c r="AG39" s="246"/>
      <c r="AH39" s="251"/>
      <c r="AI39" s="176"/>
      <c r="AJ39" s="176"/>
      <c r="AK39" s="247"/>
      <c r="AL39" s="1007"/>
      <c r="AM39" s="245"/>
      <c r="AN39" s="178"/>
      <c r="AO39" s="248"/>
      <c r="AP39" s="178"/>
      <c r="AQ39" s="245"/>
      <c r="AR39" s="178"/>
      <c r="AS39" s="248"/>
      <c r="AT39" s="178"/>
      <c r="AU39" s="59"/>
      <c r="AW39" s="6"/>
      <c r="AX39" s="239"/>
    </row>
    <row r="40" spans="1:50" ht="12" customHeight="1" x14ac:dyDescent="0.3">
      <c r="A40" s="94">
        <f t="shared" si="0"/>
        <v>22</v>
      </c>
      <c r="B40" s="68" t="s">
        <v>56</v>
      </c>
      <c r="C40" s="931" t="s">
        <v>182</v>
      </c>
      <c r="D40" s="935" t="s">
        <v>453</v>
      </c>
      <c r="E40" s="926"/>
      <c r="F40" s="243" t="str">
        <f t="shared" si="1"/>
        <v>Сокращенное Название</v>
      </c>
      <c r="G40" s="242" t="s">
        <v>345</v>
      </c>
      <c r="H40" s="340" t="str">
        <f t="shared" si="4"/>
        <v>Фамилия_1 Имя Отчество</v>
      </c>
      <c r="I40" s="242" t="str">
        <f t="shared" ca="1" si="2"/>
        <v>г.р.???</v>
      </c>
      <c r="J40" s="337">
        <f t="shared" si="3"/>
        <v>0</v>
      </c>
      <c r="K40" s="245"/>
      <c r="L40" s="1007"/>
      <c r="M40" s="251"/>
      <c r="N40" s="1007"/>
      <c r="O40" s="245"/>
      <c r="P40" s="248"/>
      <c r="Q40" s="246"/>
      <c r="R40" s="246"/>
      <c r="S40" s="246"/>
      <c r="T40" s="246"/>
      <c r="U40" s="246"/>
      <c r="V40" s="246"/>
      <c r="W40" s="246"/>
      <c r="X40" s="251"/>
      <c r="Y40" s="250"/>
      <c r="Z40" s="1020"/>
      <c r="AA40" s="285"/>
      <c r="AB40" s="184"/>
      <c r="AC40" s="67"/>
      <c r="AD40" s="176"/>
      <c r="AE40" s="245"/>
      <c r="AF40" s="248"/>
      <c r="AG40" s="246"/>
      <c r="AH40" s="251"/>
      <c r="AI40" s="176"/>
      <c r="AJ40" s="176"/>
      <c r="AK40" s="247"/>
      <c r="AL40" s="1007"/>
      <c r="AM40" s="245"/>
      <c r="AN40" s="178"/>
      <c r="AO40" s="248"/>
      <c r="AP40" s="178"/>
      <c r="AQ40" s="245"/>
      <c r="AR40" s="178"/>
      <c r="AS40" s="248"/>
      <c r="AT40" s="178"/>
      <c r="AU40" s="59"/>
      <c r="AW40" s="6"/>
      <c r="AX40" s="239"/>
    </row>
    <row r="41" spans="1:50" ht="12" customHeight="1" x14ac:dyDescent="0.3">
      <c r="A41" s="94">
        <f t="shared" si="0"/>
        <v>23</v>
      </c>
      <c r="B41" s="242" t="s">
        <v>48</v>
      </c>
      <c r="C41" s="931" t="s">
        <v>182</v>
      </c>
      <c r="D41" s="935" t="s">
        <v>453</v>
      </c>
      <c r="E41" s="926"/>
      <c r="F41" s="243" t="str">
        <f t="shared" si="1"/>
        <v>Сокращенное Название</v>
      </c>
      <c r="G41" s="242" t="s">
        <v>345</v>
      </c>
      <c r="H41" s="340" t="str">
        <f t="shared" si="4"/>
        <v>Фамилия_1 Имя Отчество</v>
      </c>
      <c r="I41" s="242" t="str">
        <f t="shared" ca="1" si="2"/>
        <v>г.р.???</v>
      </c>
      <c r="J41" s="337">
        <f t="shared" si="3"/>
        <v>0</v>
      </c>
      <c r="K41" s="245"/>
      <c r="L41" s="1007"/>
      <c r="M41" s="251"/>
      <c r="N41" s="1007"/>
      <c r="O41" s="245"/>
      <c r="P41" s="248"/>
      <c r="Q41" s="246"/>
      <c r="R41" s="246"/>
      <c r="S41" s="246"/>
      <c r="T41" s="246"/>
      <c r="U41" s="246"/>
      <c r="V41" s="246"/>
      <c r="W41" s="246"/>
      <c r="X41" s="251"/>
      <c r="Y41" s="250"/>
      <c r="Z41" s="1020"/>
      <c r="AA41" s="285"/>
      <c r="AB41" s="184"/>
      <c r="AC41" s="67"/>
      <c r="AD41" s="176"/>
      <c r="AE41" s="245"/>
      <c r="AF41" s="248"/>
      <c r="AG41" s="246"/>
      <c r="AH41" s="251"/>
      <c r="AI41" s="176"/>
      <c r="AJ41" s="176"/>
      <c r="AK41" s="247"/>
      <c r="AL41" s="1007"/>
      <c r="AM41" s="245"/>
      <c r="AN41" s="178"/>
      <c r="AO41" s="248"/>
      <c r="AP41" s="178"/>
      <c r="AQ41" s="245"/>
      <c r="AR41" s="178"/>
      <c r="AS41" s="248"/>
      <c r="AT41" s="178"/>
      <c r="AU41" s="59"/>
      <c r="AW41" s="6"/>
      <c r="AX41" s="239"/>
    </row>
    <row r="42" spans="1:50" ht="12" customHeight="1" x14ac:dyDescent="0.3">
      <c r="A42" s="94">
        <f t="shared" si="0"/>
        <v>24</v>
      </c>
      <c r="B42" s="242" t="s">
        <v>7</v>
      </c>
      <c r="C42" s="931" t="s">
        <v>182</v>
      </c>
      <c r="D42" s="935" t="s">
        <v>453</v>
      </c>
      <c r="E42" s="926"/>
      <c r="F42" s="243" t="str">
        <f t="shared" si="1"/>
        <v>Сокращенное Название</v>
      </c>
      <c r="G42" s="242" t="s">
        <v>345</v>
      </c>
      <c r="H42" s="340" t="str">
        <f t="shared" si="4"/>
        <v>Фамилия_1 Имя Отчество</v>
      </c>
      <c r="I42" s="242" t="str">
        <f t="shared" ca="1" si="2"/>
        <v>г.р.???</v>
      </c>
      <c r="J42" s="337">
        <f t="shared" si="3"/>
        <v>0</v>
      </c>
      <c r="K42" s="245"/>
      <c r="L42" s="1007"/>
      <c r="M42" s="251"/>
      <c r="N42" s="1007"/>
      <c r="O42" s="245"/>
      <c r="P42" s="248"/>
      <c r="Q42" s="246"/>
      <c r="R42" s="246"/>
      <c r="S42" s="246"/>
      <c r="T42" s="246"/>
      <c r="U42" s="246"/>
      <c r="V42" s="246"/>
      <c r="W42" s="246"/>
      <c r="X42" s="251"/>
      <c r="Y42" s="250"/>
      <c r="Z42" s="1020"/>
      <c r="AA42" s="285"/>
      <c r="AB42" s="184"/>
      <c r="AC42" s="67"/>
      <c r="AD42" s="176"/>
      <c r="AE42" s="245"/>
      <c r="AF42" s="248"/>
      <c r="AG42" s="246"/>
      <c r="AH42" s="251"/>
      <c r="AI42" s="176"/>
      <c r="AJ42" s="176"/>
      <c r="AK42" s="247"/>
      <c r="AL42" s="1007"/>
      <c r="AM42" s="245"/>
      <c r="AN42" s="178"/>
      <c r="AO42" s="248"/>
      <c r="AP42" s="178"/>
      <c r="AQ42" s="245"/>
      <c r="AR42" s="178"/>
      <c r="AS42" s="248"/>
      <c r="AT42" s="178"/>
      <c r="AU42" s="59"/>
      <c r="AW42" s="6"/>
      <c r="AX42" s="239"/>
    </row>
    <row r="43" spans="1:50" ht="12.75" customHeight="1" thickBot="1" x14ac:dyDescent="0.35">
      <c r="A43" s="96">
        <f>A42+1</f>
        <v>25</v>
      </c>
      <c r="B43" s="207" t="s">
        <v>30</v>
      </c>
      <c r="C43" s="932" t="s">
        <v>182</v>
      </c>
      <c r="D43" s="936" t="s">
        <v>453</v>
      </c>
      <c r="E43" s="928"/>
      <c r="F43" s="254" t="str">
        <f t="shared" si="1"/>
        <v>Сокращенное Название</v>
      </c>
      <c r="G43" s="207" t="s">
        <v>345</v>
      </c>
      <c r="H43" s="341" t="str">
        <f>H42</f>
        <v>Фамилия_1 Имя Отчество</v>
      </c>
      <c r="I43" s="207" t="str">
        <f t="shared" ca="1" si="2"/>
        <v>г.р.???</v>
      </c>
      <c r="J43" s="344">
        <f t="shared" si="3"/>
        <v>0</v>
      </c>
      <c r="K43" s="256"/>
      <c r="L43" s="1008"/>
      <c r="M43" s="262"/>
      <c r="N43" s="1008"/>
      <c r="O43" s="256"/>
      <c r="P43" s="259"/>
      <c r="Q43" s="257"/>
      <c r="R43" s="257"/>
      <c r="S43" s="257"/>
      <c r="T43" s="257"/>
      <c r="U43" s="257"/>
      <c r="V43" s="257"/>
      <c r="W43" s="257"/>
      <c r="X43" s="262"/>
      <c r="Y43" s="261"/>
      <c r="Z43" s="1021"/>
      <c r="AA43" s="287"/>
      <c r="AB43" s="1024"/>
      <c r="AC43" s="288"/>
      <c r="AD43" s="745"/>
      <c r="AE43" s="289"/>
      <c r="AF43" s="292"/>
      <c r="AG43" s="290"/>
      <c r="AH43" s="1026"/>
      <c r="AI43" s="745"/>
      <c r="AJ43" s="745"/>
      <c r="AK43" s="747"/>
      <c r="AL43" s="1028"/>
      <c r="AM43" s="289"/>
      <c r="AN43" s="291"/>
      <c r="AO43" s="292"/>
      <c r="AP43" s="291"/>
      <c r="AQ43" s="289"/>
      <c r="AR43" s="291"/>
      <c r="AS43" s="292"/>
      <c r="AT43" s="291"/>
      <c r="AU43" s="59"/>
      <c r="AW43" s="6"/>
      <c r="AX43" s="239"/>
    </row>
    <row r="44" spans="1:50" ht="12" customHeight="1" x14ac:dyDescent="0.3">
      <c r="A44" s="348">
        <f t="shared" si="0"/>
        <v>26</v>
      </c>
      <c r="B44" s="349" t="s">
        <v>28</v>
      </c>
      <c r="C44" s="933" t="s">
        <v>183</v>
      </c>
      <c r="D44" s="937" t="s">
        <v>453</v>
      </c>
      <c r="E44" s="927"/>
      <c r="F44" s="345" t="str">
        <f t="shared" si="1"/>
        <v>Сокращенное Название</v>
      </c>
      <c r="G44" s="232" t="s">
        <v>346</v>
      </c>
      <c r="H44" s="347" t="str">
        <f t="shared" si="4"/>
        <v>Фамилия_1 Имя Отчество</v>
      </c>
      <c r="I44" s="346" t="str">
        <f t="shared" ca="1" si="2"/>
        <v>г.р.???</v>
      </c>
      <c r="J44" s="336">
        <f t="shared" si="3"/>
        <v>0</v>
      </c>
      <c r="K44" s="263"/>
      <c r="L44" s="1009"/>
      <c r="M44" s="283"/>
      <c r="N44" s="1009"/>
      <c r="O44" s="263"/>
      <c r="P44" s="1013"/>
      <c r="Q44" s="264"/>
      <c r="R44" s="834"/>
      <c r="S44" s="264"/>
      <c r="T44" s="834"/>
      <c r="U44" s="264"/>
      <c r="V44" s="834"/>
      <c r="W44" s="264"/>
      <c r="X44" s="1018"/>
      <c r="Y44" s="265"/>
      <c r="Z44" s="1009"/>
      <c r="AA44" s="284"/>
      <c r="AB44" s="835"/>
      <c r="AC44" s="66"/>
      <c r="AD44" s="175"/>
      <c r="AE44" s="234"/>
      <c r="AF44" s="837"/>
      <c r="AG44" s="235"/>
      <c r="AH44" s="238"/>
      <c r="AI44" s="175"/>
      <c r="AJ44" s="175"/>
      <c r="AK44" s="236"/>
      <c r="AL44" s="1006"/>
      <c r="AM44" s="234"/>
      <c r="AN44" s="180"/>
      <c r="AO44" s="237"/>
      <c r="AP44" s="180"/>
      <c r="AQ44" s="234"/>
      <c r="AR44" s="180"/>
      <c r="AS44" s="237"/>
      <c r="AT44" s="180"/>
      <c r="AU44" s="59"/>
      <c r="AW44" s="6"/>
      <c r="AX44" s="239"/>
    </row>
    <row r="45" spans="1:50" ht="12" customHeight="1" x14ac:dyDescent="0.3">
      <c r="A45" s="94">
        <f t="shared" si="0"/>
        <v>27</v>
      </c>
      <c r="B45" s="242" t="s">
        <v>30</v>
      </c>
      <c r="C45" s="931" t="s">
        <v>183</v>
      </c>
      <c r="D45" s="935" t="s">
        <v>453</v>
      </c>
      <c r="E45" s="926"/>
      <c r="F45" s="243" t="str">
        <f t="shared" si="1"/>
        <v>Сокращенное Название</v>
      </c>
      <c r="G45" s="242" t="s">
        <v>346</v>
      </c>
      <c r="H45" s="340" t="str">
        <f t="shared" si="4"/>
        <v>Фамилия_1 Имя Отчество</v>
      </c>
      <c r="I45" s="242" t="str">
        <f t="shared" ca="1" si="2"/>
        <v>г.р.???</v>
      </c>
      <c r="J45" s="337">
        <f t="shared" si="3"/>
        <v>0</v>
      </c>
      <c r="K45" s="245"/>
      <c r="L45" s="1007"/>
      <c r="M45" s="251"/>
      <c r="N45" s="1007"/>
      <c r="O45" s="245"/>
      <c r="P45" s="248"/>
      <c r="Q45" s="246"/>
      <c r="R45" s="246"/>
      <c r="S45" s="246"/>
      <c r="T45" s="246"/>
      <c r="U45" s="246"/>
      <c r="V45" s="246"/>
      <c r="W45" s="246"/>
      <c r="X45" s="251"/>
      <c r="Y45" s="247"/>
      <c r="Z45" s="1007"/>
      <c r="AA45" s="285"/>
      <c r="AB45" s="184"/>
      <c r="AC45" s="67"/>
      <c r="AD45" s="176"/>
      <c r="AE45" s="245"/>
      <c r="AF45" s="248"/>
      <c r="AG45" s="246"/>
      <c r="AH45" s="251"/>
      <c r="AI45" s="176"/>
      <c r="AJ45" s="176"/>
      <c r="AK45" s="247"/>
      <c r="AL45" s="1007"/>
      <c r="AM45" s="245"/>
      <c r="AN45" s="178"/>
      <c r="AO45" s="248"/>
      <c r="AP45" s="178"/>
      <c r="AQ45" s="245"/>
      <c r="AR45" s="178"/>
      <c r="AS45" s="248"/>
      <c r="AT45" s="178"/>
      <c r="AU45" s="59"/>
      <c r="AW45" s="6"/>
      <c r="AX45" s="239"/>
    </row>
    <row r="46" spans="1:50" ht="12" customHeight="1" x14ac:dyDescent="0.3">
      <c r="A46" s="94">
        <f t="shared" si="0"/>
        <v>28</v>
      </c>
      <c r="B46" s="242" t="s">
        <v>30</v>
      </c>
      <c r="C46" s="931" t="s">
        <v>183</v>
      </c>
      <c r="D46" s="935" t="s">
        <v>453</v>
      </c>
      <c r="E46" s="926"/>
      <c r="F46" s="243" t="str">
        <f t="shared" si="1"/>
        <v>Сокращенное Название</v>
      </c>
      <c r="G46" s="242" t="s">
        <v>346</v>
      </c>
      <c r="H46" s="340" t="str">
        <f t="shared" si="4"/>
        <v>Фамилия_1 Имя Отчество</v>
      </c>
      <c r="I46" s="242" t="str">
        <f t="shared" ca="1" si="2"/>
        <v>г.р.???</v>
      </c>
      <c r="J46" s="337">
        <f t="shared" si="3"/>
        <v>0</v>
      </c>
      <c r="K46" s="245"/>
      <c r="L46" s="1007"/>
      <c r="M46" s="251"/>
      <c r="N46" s="1007"/>
      <c r="O46" s="245"/>
      <c r="P46" s="248"/>
      <c r="Q46" s="246"/>
      <c r="R46" s="246"/>
      <c r="S46" s="246"/>
      <c r="T46" s="246"/>
      <c r="U46" s="246"/>
      <c r="V46" s="246"/>
      <c r="W46" s="246"/>
      <c r="X46" s="251"/>
      <c r="Y46" s="247"/>
      <c r="Z46" s="1007"/>
      <c r="AA46" s="285"/>
      <c r="AB46" s="184"/>
      <c r="AC46" s="67"/>
      <c r="AD46" s="176"/>
      <c r="AE46" s="245"/>
      <c r="AF46" s="248"/>
      <c r="AG46" s="246"/>
      <c r="AH46" s="251"/>
      <c r="AI46" s="176"/>
      <c r="AJ46" s="176"/>
      <c r="AK46" s="247"/>
      <c r="AL46" s="1007"/>
      <c r="AM46" s="245"/>
      <c r="AN46" s="178"/>
      <c r="AO46" s="248"/>
      <c r="AP46" s="178"/>
      <c r="AQ46" s="245"/>
      <c r="AR46" s="178"/>
      <c r="AS46" s="248"/>
      <c r="AT46" s="178"/>
      <c r="AU46" s="59"/>
      <c r="AW46" s="6"/>
      <c r="AX46" s="239"/>
    </row>
    <row r="47" spans="1:50" ht="12" customHeight="1" x14ac:dyDescent="0.3">
      <c r="A47" s="94">
        <f t="shared" si="0"/>
        <v>29</v>
      </c>
      <c r="B47" s="242" t="s">
        <v>30</v>
      </c>
      <c r="C47" s="931" t="s">
        <v>183</v>
      </c>
      <c r="D47" s="935" t="s">
        <v>453</v>
      </c>
      <c r="E47" s="926"/>
      <c r="F47" s="243" t="str">
        <f t="shared" si="1"/>
        <v>Сокращенное Название</v>
      </c>
      <c r="G47" s="242" t="s">
        <v>346</v>
      </c>
      <c r="H47" s="340" t="str">
        <f t="shared" si="4"/>
        <v>Фамилия_1 Имя Отчество</v>
      </c>
      <c r="I47" s="242" t="str">
        <f t="shared" ca="1" si="2"/>
        <v>г.р.???</v>
      </c>
      <c r="J47" s="337">
        <f t="shared" si="3"/>
        <v>0</v>
      </c>
      <c r="K47" s="245"/>
      <c r="L47" s="1007"/>
      <c r="M47" s="251"/>
      <c r="N47" s="1007"/>
      <c r="O47" s="245"/>
      <c r="P47" s="248"/>
      <c r="Q47" s="246"/>
      <c r="R47" s="246"/>
      <c r="S47" s="246"/>
      <c r="T47" s="246"/>
      <c r="U47" s="246"/>
      <c r="V47" s="246"/>
      <c r="W47" s="246"/>
      <c r="X47" s="251"/>
      <c r="Y47" s="247"/>
      <c r="Z47" s="1007"/>
      <c r="AA47" s="285"/>
      <c r="AB47" s="184"/>
      <c r="AC47" s="67"/>
      <c r="AD47" s="176"/>
      <c r="AE47" s="245"/>
      <c r="AF47" s="248"/>
      <c r="AG47" s="246"/>
      <c r="AH47" s="251"/>
      <c r="AI47" s="176"/>
      <c r="AJ47" s="176"/>
      <c r="AK47" s="247"/>
      <c r="AL47" s="1007"/>
      <c r="AM47" s="245"/>
      <c r="AN47" s="178"/>
      <c r="AO47" s="248"/>
      <c r="AP47" s="178"/>
      <c r="AQ47" s="245"/>
      <c r="AR47" s="178"/>
      <c r="AS47" s="248"/>
      <c r="AT47" s="178"/>
      <c r="AU47" s="59"/>
      <c r="AW47" s="6"/>
      <c r="AX47" s="239"/>
    </row>
    <row r="48" spans="1:50" ht="12" customHeight="1" x14ac:dyDescent="0.3">
      <c r="A48" s="94">
        <f t="shared" si="0"/>
        <v>30</v>
      </c>
      <c r="B48" s="242" t="s">
        <v>30</v>
      </c>
      <c r="C48" s="931" t="s">
        <v>183</v>
      </c>
      <c r="D48" s="935" t="s">
        <v>453</v>
      </c>
      <c r="E48" s="926"/>
      <c r="F48" s="243" t="str">
        <f t="shared" si="1"/>
        <v>Сокращенное Название</v>
      </c>
      <c r="G48" s="242" t="s">
        <v>346</v>
      </c>
      <c r="H48" s="340" t="str">
        <f t="shared" si="4"/>
        <v>Фамилия_1 Имя Отчество</v>
      </c>
      <c r="I48" s="242" t="str">
        <f t="shared" ca="1" si="2"/>
        <v>г.р.???</v>
      </c>
      <c r="J48" s="337">
        <f t="shared" si="3"/>
        <v>0</v>
      </c>
      <c r="K48" s="245"/>
      <c r="L48" s="1007"/>
      <c r="M48" s="251"/>
      <c r="N48" s="1007"/>
      <c r="O48" s="245"/>
      <c r="P48" s="248"/>
      <c r="Q48" s="246"/>
      <c r="R48" s="246"/>
      <c r="S48" s="246"/>
      <c r="T48" s="246"/>
      <c r="U48" s="246"/>
      <c r="V48" s="246"/>
      <c r="W48" s="246"/>
      <c r="X48" s="251"/>
      <c r="Y48" s="247"/>
      <c r="Z48" s="1007"/>
      <c r="AA48" s="285"/>
      <c r="AB48" s="184"/>
      <c r="AC48" s="67"/>
      <c r="AD48" s="176"/>
      <c r="AE48" s="245"/>
      <c r="AF48" s="248"/>
      <c r="AG48" s="246"/>
      <c r="AH48" s="251"/>
      <c r="AI48" s="176"/>
      <c r="AJ48" s="176"/>
      <c r="AK48" s="247"/>
      <c r="AL48" s="1007"/>
      <c r="AM48" s="245"/>
      <c r="AN48" s="178"/>
      <c r="AO48" s="248"/>
      <c r="AP48" s="178"/>
      <c r="AQ48" s="245"/>
      <c r="AR48" s="178"/>
      <c r="AS48" s="248"/>
      <c r="AT48" s="178"/>
      <c r="AU48" s="59"/>
      <c r="AW48" s="6"/>
      <c r="AX48" s="239"/>
    </row>
    <row r="49" spans="1:50" ht="12" customHeight="1" x14ac:dyDescent="0.3">
      <c r="A49" s="94">
        <f t="shared" si="0"/>
        <v>31</v>
      </c>
      <c r="B49" s="242" t="s">
        <v>30</v>
      </c>
      <c r="C49" s="931" t="s">
        <v>183</v>
      </c>
      <c r="D49" s="935" t="s">
        <v>453</v>
      </c>
      <c r="E49" s="926"/>
      <c r="F49" s="243" t="str">
        <f t="shared" si="1"/>
        <v>Сокращенное Название</v>
      </c>
      <c r="G49" s="242" t="s">
        <v>346</v>
      </c>
      <c r="H49" s="340" t="str">
        <f t="shared" si="4"/>
        <v>Фамилия_1 Имя Отчество</v>
      </c>
      <c r="I49" s="242" t="str">
        <f t="shared" ca="1" si="2"/>
        <v>г.р.???</v>
      </c>
      <c r="J49" s="337">
        <f t="shared" si="3"/>
        <v>0</v>
      </c>
      <c r="K49" s="245"/>
      <c r="L49" s="1007"/>
      <c r="M49" s="251"/>
      <c r="N49" s="1007"/>
      <c r="O49" s="245"/>
      <c r="P49" s="248"/>
      <c r="Q49" s="246"/>
      <c r="R49" s="246"/>
      <c r="S49" s="246"/>
      <c r="T49" s="246"/>
      <c r="U49" s="246"/>
      <c r="V49" s="246"/>
      <c r="W49" s="246"/>
      <c r="X49" s="251"/>
      <c r="Y49" s="247"/>
      <c r="Z49" s="1007"/>
      <c r="AA49" s="285"/>
      <c r="AB49" s="184"/>
      <c r="AC49" s="67"/>
      <c r="AD49" s="176"/>
      <c r="AE49" s="245"/>
      <c r="AF49" s="248"/>
      <c r="AG49" s="246"/>
      <c r="AH49" s="251"/>
      <c r="AI49" s="176"/>
      <c r="AJ49" s="176"/>
      <c r="AK49" s="247"/>
      <c r="AL49" s="1007"/>
      <c r="AM49" s="245"/>
      <c r="AN49" s="178"/>
      <c r="AO49" s="248"/>
      <c r="AP49" s="178"/>
      <c r="AQ49" s="245"/>
      <c r="AR49" s="178"/>
      <c r="AS49" s="248"/>
      <c r="AT49" s="178"/>
      <c r="AU49" s="59"/>
      <c r="AW49" s="6"/>
      <c r="AX49" s="239"/>
    </row>
    <row r="50" spans="1:50" ht="12" customHeight="1" x14ac:dyDescent="0.3">
      <c r="A50" s="94">
        <f t="shared" si="0"/>
        <v>32</v>
      </c>
      <c r="B50" s="242" t="s">
        <v>30</v>
      </c>
      <c r="C50" s="931" t="s">
        <v>183</v>
      </c>
      <c r="D50" s="935" t="s">
        <v>453</v>
      </c>
      <c r="E50" s="926"/>
      <c r="F50" s="243" t="str">
        <f t="shared" si="1"/>
        <v>Сокращенное Название</v>
      </c>
      <c r="G50" s="242" t="s">
        <v>346</v>
      </c>
      <c r="H50" s="340" t="str">
        <f t="shared" si="4"/>
        <v>Фамилия_1 Имя Отчество</v>
      </c>
      <c r="I50" s="242" t="str">
        <f t="shared" ca="1" si="2"/>
        <v>г.р.???</v>
      </c>
      <c r="J50" s="337">
        <f t="shared" si="3"/>
        <v>0</v>
      </c>
      <c r="K50" s="245"/>
      <c r="L50" s="1007"/>
      <c r="M50" s="251"/>
      <c r="N50" s="1007"/>
      <c r="O50" s="245"/>
      <c r="P50" s="248"/>
      <c r="Q50" s="246"/>
      <c r="R50" s="246"/>
      <c r="S50" s="246"/>
      <c r="T50" s="246"/>
      <c r="U50" s="246"/>
      <c r="V50" s="246"/>
      <c r="W50" s="246"/>
      <c r="X50" s="251"/>
      <c r="Y50" s="247"/>
      <c r="Z50" s="1007"/>
      <c r="AA50" s="285"/>
      <c r="AB50" s="184"/>
      <c r="AC50" s="67"/>
      <c r="AD50" s="176"/>
      <c r="AE50" s="245"/>
      <c r="AF50" s="248"/>
      <c r="AG50" s="246"/>
      <c r="AH50" s="251"/>
      <c r="AI50" s="176"/>
      <c r="AJ50" s="176"/>
      <c r="AK50" s="247"/>
      <c r="AL50" s="1007"/>
      <c r="AM50" s="245"/>
      <c r="AN50" s="178"/>
      <c r="AO50" s="248"/>
      <c r="AP50" s="178"/>
      <c r="AQ50" s="245"/>
      <c r="AR50" s="178"/>
      <c r="AS50" s="248"/>
      <c r="AT50" s="178"/>
      <c r="AU50" s="59"/>
      <c r="AW50" s="6"/>
      <c r="AX50" s="239"/>
    </row>
    <row r="51" spans="1:50" ht="12" customHeight="1" x14ac:dyDescent="0.3">
      <c r="A51" s="94">
        <f t="shared" si="0"/>
        <v>33</v>
      </c>
      <c r="B51" s="242" t="s">
        <v>30</v>
      </c>
      <c r="C51" s="931" t="s">
        <v>183</v>
      </c>
      <c r="D51" s="935" t="s">
        <v>453</v>
      </c>
      <c r="E51" s="926"/>
      <c r="F51" s="243" t="str">
        <f t="shared" si="1"/>
        <v>Сокращенное Название</v>
      </c>
      <c r="G51" s="242" t="s">
        <v>346</v>
      </c>
      <c r="H51" s="340" t="str">
        <f t="shared" si="4"/>
        <v>Фамилия_1 Имя Отчество</v>
      </c>
      <c r="I51" s="242" t="str">
        <f t="shared" ref="I51:I68" ca="1" si="5">IF(ISNUMBER(E51),IF(ISBLANK($M$5),IF(ISBLANK($Q$5),IF(ISBLANK($M$4),IF(ISBLANK($Q$4),IF(ISBLANK($M$3),IF(ISBLANK($Q$3),IF(ISBLANK($M$2),IF(ISBLANK($Q$2),1,IF(YEAR(TODAY())-$Q$2&lt;=E51,1,"нед-н")),IF(ISBLANK($Q$2),IF(YEAR(TODAY())-$M$2&gt;=E51,1,"нед-н"),IF(YEAR(TODAY())-$Q$2&lt;=E51,IF(YEAR(TODAY())-$M$2&gt;=E51,1,"нед-н"),"нед-н"))),IF(YEAR(TODAY())-$Q$3&lt;=E51,2,IF(ISBLANK($Q$2),IF(YEAR(TODAY())-$M$2&gt;=E51,1,"нед-н"),IF(YEAR(TODAY())-$Q$2&lt;=E51,IF(YEAR(TODAY())-$M$2&gt;=E51,1,"нед-н"),"нед-н")))),IF(YEAR(TODAY())-$Q$3&lt;=E51,IF(YEAR(TODAY())-$M$3&gt;=E51,2,"нед-н"),IF(ISBLANK($Q$2),IF(YEAR(TODAY())-$M$2&gt;=E51,1,"нед-н"),IF(YEAR(TODAY())-$Q$2&lt;=E51,IF(YEAR(TODAY())-$M$2&gt;=E51,1,"нед-н"),"нед-н")))),IF(YEAR(TODAY())-$Q$4&lt;=E51,3,IF(YEAR(TODAY())-$Q$3&lt;=E51,IF(YEAR(TODAY())-$M$3&gt;=E51,2,"нед-н"),IF(ISBLANK($Q$2),IF(YEAR(TODAY())-$M$2&gt;=E51,1,"нед-н"),IF(YEAR(TODAY())-$Q$2&lt;=E51,IF(YEAR(TODAY())-$M$2&gt;=E51,1,"нед-н"),"нед-н"))))),IF(YEAR(TODAY())-$Q$4&lt;=E51,IF(YEAR(TODAY())-$M$4&gt;=E51,3,"нед-н"),IF(YEAR(TODAY())-$Q$3&lt;=E51,IF(YEAR(TODAY())-$M$3&gt;=E51,2,"нед-н"),IF(ISBLANK($Q$2),IF(YEAR(TODAY())-$M$2&gt;=E51,1,"нед-н"),IF(YEAR(TODAY())-$Q$2&lt;=E51,IF(YEAR(TODAY())-$M$2&gt;=E51,1,"нед-н"),"нед-н"))))),IF(YEAR(TODAY())-$Q$5&lt;=E51,4,IF(YEAR(TODAY())-$Q$4&lt;=E51,IF(YEAR(TODAY())-$M$4&gt;=E51,3,"нед-н"),IF(YEAR(TODAY())-$Q$3&lt;=E51,IF(YEAR(TODAY())-$M$3&gt;=E51,2,"нед-н"),IF(ISBLANK($Q$2),IF(YEAR(TODAY())-$M$2&gt;=E51,1,"нед-н"),IF(YEAR(TODAY())-$Q$2&lt;=E51,IF(YEAR(TODAY())-$M$2&gt;=E51,1,"нед-н"),"нед-н")))))),IF(YEAR(TODAY())-$Q$5&lt;=E51,IF(YEAR(TODAY())-$M$5&gt;=E51,4,"нед-н"),IF(YEAR(TODAY())-$Q$4&lt;=E51,IF(YEAR(TODAY())-$M$4&gt;=E51,3,"нед-н"),IF(YEAR(TODAY())-$Q$3&lt;=E51,IF(YEAR(TODAY())-$M$3&gt;=E51,2,"нед-н"),IF(ISBLANK($Q$2),IF(YEAR(TODAY())-$M$2&gt;=E51,1,"нед-н"),IF(YEAR(TODAY())-$Q$2&lt;=E51,IF(YEAR(TODAY())-$M$2&gt;=E51,1,"нед-н"),"нед-н")))))),"г.р.???")</f>
        <v>г.р.???</v>
      </c>
      <c r="J51" s="337">
        <f t="shared" ref="J51:J68" si="6">COUNTA(K51:AI51)</f>
        <v>0</v>
      </c>
      <c r="K51" s="245"/>
      <c r="L51" s="1007"/>
      <c r="M51" s="251"/>
      <c r="N51" s="1007"/>
      <c r="O51" s="245"/>
      <c r="P51" s="248"/>
      <c r="Q51" s="246"/>
      <c r="R51" s="246"/>
      <c r="S51" s="246"/>
      <c r="T51" s="246"/>
      <c r="U51" s="246"/>
      <c r="V51" s="246"/>
      <c r="W51" s="246"/>
      <c r="X51" s="251"/>
      <c r="Y51" s="247"/>
      <c r="Z51" s="1007"/>
      <c r="AA51" s="285"/>
      <c r="AB51" s="184"/>
      <c r="AC51" s="67"/>
      <c r="AD51" s="176"/>
      <c r="AE51" s="245"/>
      <c r="AF51" s="248"/>
      <c r="AG51" s="246"/>
      <c r="AH51" s="251"/>
      <c r="AI51" s="176"/>
      <c r="AJ51" s="176"/>
      <c r="AK51" s="247"/>
      <c r="AL51" s="1007"/>
      <c r="AM51" s="245"/>
      <c r="AN51" s="178"/>
      <c r="AO51" s="248"/>
      <c r="AP51" s="178"/>
      <c r="AQ51" s="245"/>
      <c r="AR51" s="178"/>
      <c r="AS51" s="248"/>
      <c r="AT51" s="178"/>
      <c r="AU51" s="59"/>
      <c r="AW51" s="6"/>
      <c r="AX51" s="239"/>
    </row>
    <row r="52" spans="1:50" ht="12" customHeight="1" x14ac:dyDescent="0.3">
      <c r="A52" s="94">
        <f t="shared" si="0"/>
        <v>34</v>
      </c>
      <c r="B52" s="242" t="s">
        <v>44</v>
      </c>
      <c r="C52" s="931" t="s">
        <v>183</v>
      </c>
      <c r="D52" s="935" t="s">
        <v>453</v>
      </c>
      <c r="E52" s="926"/>
      <c r="F52" s="243" t="str">
        <f t="shared" si="1"/>
        <v>Сокращенное Название</v>
      </c>
      <c r="G52" s="242" t="s">
        <v>346</v>
      </c>
      <c r="H52" s="340" t="str">
        <f t="shared" si="4"/>
        <v>Фамилия_1 Имя Отчество</v>
      </c>
      <c r="I52" s="242" t="str">
        <f t="shared" ca="1" si="5"/>
        <v>г.р.???</v>
      </c>
      <c r="J52" s="337">
        <f t="shared" si="6"/>
        <v>0</v>
      </c>
      <c r="K52" s="245"/>
      <c r="L52" s="1007"/>
      <c r="M52" s="251"/>
      <c r="N52" s="1007"/>
      <c r="O52" s="245"/>
      <c r="P52" s="248"/>
      <c r="Q52" s="246"/>
      <c r="R52" s="246"/>
      <c r="S52" s="246"/>
      <c r="T52" s="246"/>
      <c r="U52" s="246"/>
      <c r="V52" s="246"/>
      <c r="W52" s="246"/>
      <c r="X52" s="251"/>
      <c r="Y52" s="247"/>
      <c r="Z52" s="1007"/>
      <c r="AA52" s="285"/>
      <c r="AB52" s="184"/>
      <c r="AC52" s="67"/>
      <c r="AD52" s="176"/>
      <c r="AE52" s="245"/>
      <c r="AF52" s="248"/>
      <c r="AG52" s="246"/>
      <c r="AH52" s="251"/>
      <c r="AI52" s="176"/>
      <c r="AJ52" s="176"/>
      <c r="AK52" s="247"/>
      <c r="AL52" s="1007"/>
      <c r="AM52" s="245"/>
      <c r="AN52" s="178"/>
      <c r="AO52" s="248"/>
      <c r="AP52" s="178"/>
      <c r="AQ52" s="245"/>
      <c r="AR52" s="178"/>
      <c r="AS52" s="248"/>
      <c r="AT52" s="178"/>
      <c r="AU52" s="59"/>
      <c r="AW52" s="6"/>
      <c r="AX52" s="239"/>
    </row>
    <row r="53" spans="1:50" ht="12" customHeight="1" x14ac:dyDescent="0.3">
      <c r="A53" s="94">
        <f t="shared" si="0"/>
        <v>35</v>
      </c>
      <c r="B53" s="242" t="s">
        <v>46</v>
      </c>
      <c r="C53" s="931" t="s">
        <v>183</v>
      </c>
      <c r="D53" s="935" t="s">
        <v>453</v>
      </c>
      <c r="E53" s="926"/>
      <c r="F53" s="243" t="str">
        <f t="shared" si="1"/>
        <v>Сокращенное Название</v>
      </c>
      <c r="G53" s="242" t="s">
        <v>346</v>
      </c>
      <c r="H53" s="340" t="str">
        <f t="shared" si="4"/>
        <v>Фамилия_1 Имя Отчество</v>
      </c>
      <c r="I53" s="242" t="str">
        <f t="shared" ca="1" si="5"/>
        <v>г.р.???</v>
      </c>
      <c r="J53" s="337">
        <f t="shared" si="6"/>
        <v>0</v>
      </c>
      <c r="K53" s="245"/>
      <c r="L53" s="1007"/>
      <c r="M53" s="251"/>
      <c r="N53" s="1007"/>
      <c r="O53" s="245"/>
      <c r="P53" s="248"/>
      <c r="Q53" s="246"/>
      <c r="R53" s="246"/>
      <c r="S53" s="246"/>
      <c r="T53" s="246"/>
      <c r="U53" s="246"/>
      <c r="V53" s="246"/>
      <c r="W53" s="246"/>
      <c r="X53" s="251"/>
      <c r="Y53" s="247"/>
      <c r="Z53" s="1007"/>
      <c r="AA53" s="285"/>
      <c r="AB53" s="184"/>
      <c r="AC53" s="67"/>
      <c r="AD53" s="176"/>
      <c r="AE53" s="245"/>
      <c r="AF53" s="248"/>
      <c r="AG53" s="246"/>
      <c r="AH53" s="251"/>
      <c r="AI53" s="176"/>
      <c r="AJ53" s="176"/>
      <c r="AK53" s="247"/>
      <c r="AL53" s="1007"/>
      <c r="AM53" s="245"/>
      <c r="AN53" s="178"/>
      <c r="AO53" s="248"/>
      <c r="AP53" s="178"/>
      <c r="AQ53" s="245"/>
      <c r="AR53" s="178"/>
      <c r="AS53" s="248"/>
      <c r="AT53" s="178"/>
      <c r="AU53" s="59"/>
      <c r="AW53" s="6"/>
      <c r="AX53" s="239"/>
    </row>
    <row r="54" spans="1:50" ht="12" customHeight="1" x14ac:dyDescent="0.3">
      <c r="A54" s="94">
        <f t="shared" si="0"/>
        <v>36</v>
      </c>
      <c r="B54" s="242" t="s">
        <v>48</v>
      </c>
      <c r="C54" s="931" t="s">
        <v>183</v>
      </c>
      <c r="D54" s="935" t="s">
        <v>453</v>
      </c>
      <c r="E54" s="926"/>
      <c r="F54" s="243" t="str">
        <f t="shared" si="1"/>
        <v>Сокращенное Название</v>
      </c>
      <c r="G54" s="242" t="s">
        <v>346</v>
      </c>
      <c r="H54" s="340" t="str">
        <f t="shared" si="4"/>
        <v>Фамилия_1 Имя Отчество</v>
      </c>
      <c r="I54" s="242" t="str">
        <f t="shared" ca="1" si="5"/>
        <v>г.р.???</v>
      </c>
      <c r="J54" s="337">
        <f t="shared" si="6"/>
        <v>0</v>
      </c>
      <c r="K54" s="245"/>
      <c r="L54" s="1007"/>
      <c r="M54" s="251"/>
      <c r="N54" s="1007"/>
      <c r="O54" s="245"/>
      <c r="P54" s="248"/>
      <c r="Q54" s="246"/>
      <c r="R54" s="246"/>
      <c r="S54" s="246"/>
      <c r="T54" s="246"/>
      <c r="U54" s="246"/>
      <c r="V54" s="246"/>
      <c r="W54" s="246"/>
      <c r="X54" s="251"/>
      <c r="Y54" s="247"/>
      <c r="Z54" s="1007"/>
      <c r="AA54" s="285"/>
      <c r="AB54" s="184"/>
      <c r="AC54" s="67"/>
      <c r="AD54" s="176"/>
      <c r="AE54" s="245"/>
      <c r="AF54" s="248"/>
      <c r="AG54" s="246"/>
      <c r="AH54" s="251"/>
      <c r="AI54" s="176"/>
      <c r="AJ54" s="176"/>
      <c r="AK54" s="247"/>
      <c r="AL54" s="1007"/>
      <c r="AM54" s="245"/>
      <c r="AN54" s="178"/>
      <c r="AO54" s="248"/>
      <c r="AP54" s="178"/>
      <c r="AQ54" s="245"/>
      <c r="AR54" s="178"/>
      <c r="AS54" s="248"/>
      <c r="AT54" s="178"/>
      <c r="AU54" s="59"/>
      <c r="AW54" s="6"/>
      <c r="AX54" s="239"/>
    </row>
    <row r="55" spans="1:50" ht="12" customHeight="1" x14ac:dyDescent="0.3">
      <c r="A55" s="94">
        <f t="shared" si="0"/>
        <v>37</v>
      </c>
      <c r="B55" s="242" t="s">
        <v>50</v>
      </c>
      <c r="C55" s="931" t="s">
        <v>183</v>
      </c>
      <c r="D55" s="935" t="s">
        <v>453</v>
      </c>
      <c r="E55" s="926"/>
      <c r="F55" s="243" t="str">
        <f t="shared" si="1"/>
        <v>Сокращенное Название</v>
      </c>
      <c r="G55" s="242" t="s">
        <v>346</v>
      </c>
      <c r="H55" s="340" t="str">
        <f t="shared" si="4"/>
        <v>Фамилия_1 Имя Отчество</v>
      </c>
      <c r="I55" s="242" t="str">
        <f t="shared" ca="1" si="5"/>
        <v>г.р.???</v>
      </c>
      <c r="J55" s="337">
        <f t="shared" si="6"/>
        <v>0</v>
      </c>
      <c r="K55" s="245"/>
      <c r="L55" s="1007"/>
      <c r="M55" s="251"/>
      <c r="N55" s="1007"/>
      <c r="O55" s="245"/>
      <c r="P55" s="248"/>
      <c r="Q55" s="246"/>
      <c r="R55" s="246"/>
      <c r="S55" s="246"/>
      <c r="T55" s="246"/>
      <c r="U55" s="246"/>
      <c r="V55" s="246"/>
      <c r="W55" s="246"/>
      <c r="X55" s="251"/>
      <c r="Y55" s="247"/>
      <c r="Z55" s="1007"/>
      <c r="AA55" s="285"/>
      <c r="AB55" s="184"/>
      <c r="AC55" s="67"/>
      <c r="AD55" s="176"/>
      <c r="AE55" s="245"/>
      <c r="AF55" s="248"/>
      <c r="AG55" s="246"/>
      <c r="AH55" s="251"/>
      <c r="AI55" s="176"/>
      <c r="AJ55" s="176"/>
      <c r="AK55" s="247"/>
      <c r="AL55" s="1007"/>
      <c r="AM55" s="245"/>
      <c r="AN55" s="178"/>
      <c r="AO55" s="248"/>
      <c r="AP55" s="178"/>
      <c r="AQ55" s="245"/>
      <c r="AR55" s="178"/>
      <c r="AS55" s="248"/>
      <c r="AT55" s="178"/>
      <c r="AU55" s="59"/>
      <c r="AW55" s="6"/>
      <c r="AX55" s="239"/>
    </row>
    <row r="56" spans="1:50" ht="12" customHeight="1" x14ac:dyDescent="0.3">
      <c r="A56" s="94">
        <f t="shared" si="0"/>
        <v>38</v>
      </c>
      <c r="B56" s="242" t="s">
        <v>50</v>
      </c>
      <c r="C56" s="931" t="s">
        <v>183</v>
      </c>
      <c r="D56" s="935" t="s">
        <v>453</v>
      </c>
      <c r="E56" s="926"/>
      <c r="F56" s="243" t="str">
        <f t="shared" si="1"/>
        <v>Сокращенное Название</v>
      </c>
      <c r="G56" s="242" t="s">
        <v>346</v>
      </c>
      <c r="H56" s="340" t="str">
        <f t="shared" si="4"/>
        <v>Фамилия_1 Имя Отчество</v>
      </c>
      <c r="I56" s="242" t="str">
        <f t="shared" ca="1" si="5"/>
        <v>г.р.???</v>
      </c>
      <c r="J56" s="337">
        <f t="shared" si="6"/>
        <v>0</v>
      </c>
      <c r="K56" s="245"/>
      <c r="L56" s="1007"/>
      <c r="M56" s="251"/>
      <c r="N56" s="1007"/>
      <c r="O56" s="245"/>
      <c r="P56" s="248"/>
      <c r="Q56" s="246"/>
      <c r="R56" s="246"/>
      <c r="S56" s="246"/>
      <c r="T56" s="246"/>
      <c r="U56" s="246"/>
      <c r="V56" s="246"/>
      <c r="W56" s="246"/>
      <c r="X56" s="251"/>
      <c r="Y56" s="247"/>
      <c r="Z56" s="1007"/>
      <c r="AA56" s="285"/>
      <c r="AB56" s="184"/>
      <c r="AC56" s="67"/>
      <c r="AD56" s="176"/>
      <c r="AE56" s="245"/>
      <c r="AF56" s="248"/>
      <c r="AG56" s="246"/>
      <c r="AH56" s="251"/>
      <c r="AI56" s="176"/>
      <c r="AJ56" s="176"/>
      <c r="AK56" s="247"/>
      <c r="AL56" s="1007"/>
      <c r="AM56" s="245"/>
      <c r="AN56" s="178"/>
      <c r="AO56" s="248"/>
      <c r="AP56" s="178"/>
      <c r="AQ56" s="245"/>
      <c r="AR56" s="178"/>
      <c r="AS56" s="248"/>
      <c r="AT56" s="178"/>
      <c r="AU56" s="59"/>
      <c r="AW56" s="6"/>
      <c r="AX56" s="239"/>
    </row>
    <row r="57" spans="1:50" ht="12" customHeight="1" x14ac:dyDescent="0.3">
      <c r="A57" s="94">
        <f t="shared" si="0"/>
        <v>39</v>
      </c>
      <c r="B57" s="242" t="s">
        <v>50</v>
      </c>
      <c r="C57" s="931" t="s">
        <v>183</v>
      </c>
      <c r="D57" s="935" t="s">
        <v>453</v>
      </c>
      <c r="E57" s="926"/>
      <c r="F57" s="243" t="str">
        <f t="shared" si="1"/>
        <v>Сокращенное Название</v>
      </c>
      <c r="G57" s="242" t="s">
        <v>346</v>
      </c>
      <c r="H57" s="340" t="str">
        <f t="shared" si="4"/>
        <v>Фамилия_1 Имя Отчество</v>
      </c>
      <c r="I57" s="242" t="str">
        <f t="shared" ca="1" si="5"/>
        <v>г.р.???</v>
      </c>
      <c r="J57" s="337">
        <f t="shared" si="6"/>
        <v>0</v>
      </c>
      <c r="K57" s="245"/>
      <c r="L57" s="1007"/>
      <c r="M57" s="251"/>
      <c r="N57" s="1007"/>
      <c r="O57" s="245"/>
      <c r="P57" s="248"/>
      <c r="Q57" s="246"/>
      <c r="R57" s="246"/>
      <c r="S57" s="246"/>
      <c r="T57" s="246"/>
      <c r="U57" s="246"/>
      <c r="V57" s="246"/>
      <c r="W57" s="246"/>
      <c r="X57" s="251"/>
      <c r="Y57" s="247"/>
      <c r="Z57" s="1007"/>
      <c r="AA57" s="285"/>
      <c r="AB57" s="184"/>
      <c r="AC57" s="67"/>
      <c r="AD57" s="176"/>
      <c r="AE57" s="245"/>
      <c r="AF57" s="248"/>
      <c r="AG57" s="246"/>
      <c r="AH57" s="251"/>
      <c r="AI57" s="176"/>
      <c r="AJ57" s="176"/>
      <c r="AK57" s="247"/>
      <c r="AL57" s="1007"/>
      <c r="AM57" s="245"/>
      <c r="AN57" s="178"/>
      <c r="AO57" s="248"/>
      <c r="AP57" s="178"/>
      <c r="AQ57" s="245"/>
      <c r="AR57" s="178"/>
      <c r="AS57" s="248"/>
      <c r="AT57" s="178"/>
      <c r="AU57" s="59"/>
      <c r="AW57" s="6"/>
      <c r="AX57" s="239"/>
    </row>
    <row r="58" spans="1:50" ht="12" customHeight="1" x14ac:dyDescent="0.3">
      <c r="A58" s="94">
        <f t="shared" si="0"/>
        <v>40</v>
      </c>
      <c r="B58" s="242" t="s">
        <v>50</v>
      </c>
      <c r="C58" s="931" t="s">
        <v>183</v>
      </c>
      <c r="D58" s="935" t="s">
        <v>453</v>
      </c>
      <c r="E58" s="926"/>
      <c r="F58" s="243" t="str">
        <f t="shared" si="1"/>
        <v>Сокращенное Название</v>
      </c>
      <c r="G58" s="242" t="s">
        <v>346</v>
      </c>
      <c r="H58" s="340" t="str">
        <f t="shared" si="4"/>
        <v>Фамилия_1 Имя Отчество</v>
      </c>
      <c r="I58" s="242" t="str">
        <f t="shared" ca="1" si="5"/>
        <v>г.р.???</v>
      </c>
      <c r="J58" s="337">
        <f t="shared" si="6"/>
        <v>0</v>
      </c>
      <c r="K58" s="245"/>
      <c r="L58" s="1007"/>
      <c r="M58" s="251"/>
      <c r="N58" s="1007"/>
      <c r="O58" s="245"/>
      <c r="P58" s="248"/>
      <c r="Q58" s="246"/>
      <c r="R58" s="246"/>
      <c r="S58" s="246"/>
      <c r="T58" s="246"/>
      <c r="U58" s="246"/>
      <c r="V58" s="246"/>
      <c r="W58" s="246"/>
      <c r="X58" s="251"/>
      <c r="Y58" s="247"/>
      <c r="Z58" s="1007"/>
      <c r="AA58" s="285"/>
      <c r="AB58" s="184"/>
      <c r="AC58" s="67"/>
      <c r="AD58" s="176"/>
      <c r="AE58" s="245"/>
      <c r="AF58" s="248"/>
      <c r="AG58" s="246"/>
      <c r="AH58" s="251"/>
      <c r="AI58" s="176"/>
      <c r="AJ58" s="176"/>
      <c r="AK58" s="247"/>
      <c r="AL58" s="1007"/>
      <c r="AM58" s="245"/>
      <c r="AN58" s="178"/>
      <c r="AO58" s="248"/>
      <c r="AP58" s="178"/>
      <c r="AQ58" s="245"/>
      <c r="AR58" s="178"/>
      <c r="AS58" s="248"/>
      <c r="AT58" s="178"/>
      <c r="AU58" s="59"/>
      <c r="AW58" s="6"/>
      <c r="AX58" s="239"/>
    </row>
    <row r="59" spans="1:50" ht="12" customHeight="1" x14ac:dyDescent="0.3">
      <c r="A59" s="94">
        <f t="shared" si="0"/>
        <v>41</v>
      </c>
      <c r="B59" s="68" t="s">
        <v>27</v>
      </c>
      <c r="C59" s="931" t="s">
        <v>183</v>
      </c>
      <c r="D59" s="935" t="s">
        <v>453</v>
      </c>
      <c r="E59" s="926"/>
      <c r="F59" s="243" t="str">
        <f t="shared" si="1"/>
        <v>Сокращенное Название</v>
      </c>
      <c r="G59" s="242" t="s">
        <v>346</v>
      </c>
      <c r="H59" s="340" t="str">
        <f t="shared" si="4"/>
        <v>Фамилия_1 Имя Отчество</v>
      </c>
      <c r="I59" s="242" t="str">
        <f t="shared" ca="1" si="5"/>
        <v>г.р.???</v>
      </c>
      <c r="J59" s="337">
        <f t="shared" si="6"/>
        <v>0</v>
      </c>
      <c r="K59" s="245"/>
      <c r="L59" s="1007"/>
      <c r="M59" s="251"/>
      <c r="N59" s="1007"/>
      <c r="O59" s="245"/>
      <c r="P59" s="248"/>
      <c r="Q59" s="246"/>
      <c r="R59" s="246"/>
      <c r="S59" s="246"/>
      <c r="T59" s="246"/>
      <c r="U59" s="246"/>
      <c r="V59" s="246"/>
      <c r="W59" s="246"/>
      <c r="X59" s="251"/>
      <c r="Y59" s="247"/>
      <c r="Z59" s="1007"/>
      <c r="AA59" s="285"/>
      <c r="AB59" s="184"/>
      <c r="AC59" s="67"/>
      <c r="AD59" s="176"/>
      <c r="AE59" s="245"/>
      <c r="AF59" s="248"/>
      <c r="AG59" s="246"/>
      <c r="AH59" s="251"/>
      <c r="AI59" s="176"/>
      <c r="AJ59" s="176"/>
      <c r="AK59" s="247"/>
      <c r="AL59" s="1007"/>
      <c r="AM59" s="245"/>
      <c r="AN59" s="178"/>
      <c r="AO59" s="248"/>
      <c r="AP59" s="178"/>
      <c r="AQ59" s="245"/>
      <c r="AR59" s="178"/>
      <c r="AS59" s="248"/>
      <c r="AT59" s="178"/>
      <c r="AU59" s="59"/>
      <c r="AW59" s="6"/>
      <c r="AX59" s="239"/>
    </row>
    <row r="60" spans="1:50" ht="12" customHeight="1" x14ac:dyDescent="0.3">
      <c r="A60" s="94">
        <f t="shared" si="0"/>
        <v>42</v>
      </c>
      <c r="B60" s="68" t="s">
        <v>27</v>
      </c>
      <c r="C60" s="931" t="s">
        <v>183</v>
      </c>
      <c r="D60" s="935" t="s">
        <v>453</v>
      </c>
      <c r="E60" s="926"/>
      <c r="F60" s="243" t="str">
        <f t="shared" si="1"/>
        <v>Сокращенное Название</v>
      </c>
      <c r="G60" s="242" t="s">
        <v>346</v>
      </c>
      <c r="H60" s="340" t="str">
        <f t="shared" si="4"/>
        <v>Фамилия_1 Имя Отчество</v>
      </c>
      <c r="I60" s="242" t="str">
        <f t="shared" ca="1" si="5"/>
        <v>г.р.???</v>
      </c>
      <c r="J60" s="337">
        <f t="shared" si="6"/>
        <v>0</v>
      </c>
      <c r="K60" s="245"/>
      <c r="L60" s="1007"/>
      <c r="M60" s="251"/>
      <c r="N60" s="1007"/>
      <c r="O60" s="245"/>
      <c r="P60" s="248"/>
      <c r="Q60" s="246"/>
      <c r="R60" s="246"/>
      <c r="S60" s="246"/>
      <c r="T60" s="246"/>
      <c r="U60" s="246"/>
      <c r="V60" s="246"/>
      <c r="W60" s="246"/>
      <c r="X60" s="251"/>
      <c r="Y60" s="247"/>
      <c r="Z60" s="1007"/>
      <c r="AA60" s="285"/>
      <c r="AB60" s="184"/>
      <c r="AC60" s="67"/>
      <c r="AD60" s="176"/>
      <c r="AE60" s="245"/>
      <c r="AF60" s="248"/>
      <c r="AG60" s="246"/>
      <c r="AH60" s="251"/>
      <c r="AI60" s="176"/>
      <c r="AJ60" s="176"/>
      <c r="AK60" s="247"/>
      <c r="AL60" s="1007"/>
      <c r="AM60" s="245"/>
      <c r="AN60" s="178"/>
      <c r="AO60" s="248"/>
      <c r="AP60" s="178"/>
      <c r="AQ60" s="245"/>
      <c r="AR60" s="178"/>
      <c r="AS60" s="248"/>
      <c r="AT60" s="178"/>
      <c r="AU60" s="59"/>
      <c r="AW60" s="6"/>
      <c r="AX60" s="239"/>
    </row>
    <row r="61" spans="1:50" ht="12" customHeight="1" x14ac:dyDescent="0.3">
      <c r="A61" s="94">
        <f t="shared" si="0"/>
        <v>43</v>
      </c>
      <c r="B61" s="68" t="s">
        <v>27</v>
      </c>
      <c r="C61" s="931" t="s">
        <v>183</v>
      </c>
      <c r="D61" s="935" t="s">
        <v>453</v>
      </c>
      <c r="E61" s="926"/>
      <c r="F61" s="243" t="str">
        <f t="shared" si="1"/>
        <v>Сокращенное Название</v>
      </c>
      <c r="G61" s="242" t="s">
        <v>346</v>
      </c>
      <c r="H61" s="340" t="str">
        <f t="shared" si="4"/>
        <v>Фамилия_1 Имя Отчество</v>
      </c>
      <c r="I61" s="242" t="str">
        <f t="shared" ca="1" si="5"/>
        <v>г.р.???</v>
      </c>
      <c r="J61" s="337">
        <f t="shared" si="6"/>
        <v>0</v>
      </c>
      <c r="K61" s="245"/>
      <c r="L61" s="1007"/>
      <c r="M61" s="251"/>
      <c r="N61" s="1007"/>
      <c r="O61" s="245"/>
      <c r="P61" s="248"/>
      <c r="Q61" s="246"/>
      <c r="R61" s="246"/>
      <c r="S61" s="246"/>
      <c r="T61" s="246"/>
      <c r="U61" s="246"/>
      <c r="V61" s="246"/>
      <c r="W61" s="246"/>
      <c r="X61" s="251"/>
      <c r="Y61" s="247"/>
      <c r="Z61" s="1007"/>
      <c r="AA61" s="285"/>
      <c r="AB61" s="184"/>
      <c r="AC61" s="67"/>
      <c r="AD61" s="176"/>
      <c r="AE61" s="245"/>
      <c r="AF61" s="248"/>
      <c r="AG61" s="246"/>
      <c r="AH61" s="251"/>
      <c r="AI61" s="176"/>
      <c r="AJ61" s="176"/>
      <c r="AK61" s="247"/>
      <c r="AL61" s="1007"/>
      <c r="AM61" s="245"/>
      <c r="AN61" s="178"/>
      <c r="AO61" s="248"/>
      <c r="AP61" s="178"/>
      <c r="AQ61" s="245"/>
      <c r="AR61" s="178"/>
      <c r="AS61" s="248"/>
      <c r="AT61" s="178"/>
      <c r="AU61" s="59"/>
      <c r="AW61" s="6"/>
      <c r="AX61" s="239"/>
    </row>
    <row r="62" spans="1:50" ht="12" customHeight="1" x14ac:dyDescent="0.3">
      <c r="A62" s="94">
        <f t="shared" si="0"/>
        <v>44</v>
      </c>
      <c r="B62" s="68" t="s">
        <v>27</v>
      </c>
      <c r="C62" s="931" t="s">
        <v>183</v>
      </c>
      <c r="D62" s="935" t="s">
        <v>453</v>
      </c>
      <c r="E62" s="926"/>
      <c r="F62" s="243" t="str">
        <f t="shared" si="1"/>
        <v>Сокращенное Название</v>
      </c>
      <c r="G62" s="242" t="s">
        <v>346</v>
      </c>
      <c r="H62" s="340" t="str">
        <f t="shared" si="4"/>
        <v>Фамилия_1 Имя Отчество</v>
      </c>
      <c r="I62" s="242" t="str">
        <f t="shared" ca="1" si="5"/>
        <v>г.р.???</v>
      </c>
      <c r="J62" s="337">
        <f t="shared" si="6"/>
        <v>0</v>
      </c>
      <c r="K62" s="245"/>
      <c r="L62" s="1007"/>
      <c r="M62" s="251"/>
      <c r="N62" s="1007"/>
      <c r="O62" s="245"/>
      <c r="P62" s="248"/>
      <c r="Q62" s="246"/>
      <c r="R62" s="246"/>
      <c r="S62" s="246"/>
      <c r="T62" s="246"/>
      <c r="U62" s="246"/>
      <c r="V62" s="246"/>
      <c r="W62" s="246"/>
      <c r="X62" s="251"/>
      <c r="Y62" s="247"/>
      <c r="Z62" s="1007"/>
      <c r="AA62" s="285"/>
      <c r="AB62" s="184"/>
      <c r="AC62" s="67"/>
      <c r="AD62" s="176"/>
      <c r="AE62" s="245"/>
      <c r="AF62" s="248"/>
      <c r="AG62" s="246"/>
      <c r="AH62" s="251"/>
      <c r="AI62" s="176"/>
      <c r="AJ62" s="176"/>
      <c r="AK62" s="247"/>
      <c r="AL62" s="1007"/>
      <c r="AM62" s="245"/>
      <c r="AN62" s="178"/>
      <c r="AO62" s="248"/>
      <c r="AP62" s="178"/>
      <c r="AQ62" s="245"/>
      <c r="AR62" s="178"/>
      <c r="AS62" s="248"/>
      <c r="AT62" s="178"/>
      <c r="AU62" s="59"/>
      <c r="AW62" s="6"/>
      <c r="AX62" s="239"/>
    </row>
    <row r="63" spans="1:50" ht="12" customHeight="1" x14ac:dyDescent="0.3">
      <c r="A63" s="94">
        <f t="shared" si="0"/>
        <v>45</v>
      </c>
      <c r="B63" s="68" t="s">
        <v>27</v>
      </c>
      <c r="C63" s="931" t="s">
        <v>183</v>
      </c>
      <c r="D63" s="935" t="s">
        <v>453</v>
      </c>
      <c r="E63" s="926"/>
      <c r="F63" s="243" t="str">
        <f t="shared" si="1"/>
        <v>Сокращенное Название</v>
      </c>
      <c r="G63" s="242" t="s">
        <v>346</v>
      </c>
      <c r="H63" s="340" t="str">
        <f t="shared" si="4"/>
        <v>Фамилия_1 Имя Отчество</v>
      </c>
      <c r="I63" s="242" t="str">
        <f t="shared" ca="1" si="5"/>
        <v>г.р.???</v>
      </c>
      <c r="J63" s="337">
        <f t="shared" si="6"/>
        <v>0</v>
      </c>
      <c r="K63" s="245"/>
      <c r="L63" s="1007"/>
      <c r="M63" s="251"/>
      <c r="N63" s="1007"/>
      <c r="O63" s="245"/>
      <c r="P63" s="248"/>
      <c r="Q63" s="246"/>
      <c r="R63" s="246"/>
      <c r="S63" s="246"/>
      <c r="T63" s="246"/>
      <c r="U63" s="246"/>
      <c r="V63" s="246"/>
      <c r="W63" s="246"/>
      <c r="X63" s="251"/>
      <c r="Y63" s="247"/>
      <c r="Z63" s="1007"/>
      <c r="AA63" s="285"/>
      <c r="AB63" s="184"/>
      <c r="AC63" s="67"/>
      <c r="AD63" s="176"/>
      <c r="AE63" s="245"/>
      <c r="AF63" s="248"/>
      <c r="AG63" s="246"/>
      <c r="AH63" s="251"/>
      <c r="AI63" s="176"/>
      <c r="AJ63" s="176"/>
      <c r="AK63" s="247"/>
      <c r="AL63" s="1007"/>
      <c r="AM63" s="245"/>
      <c r="AN63" s="178"/>
      <c r="AO63" s="248"/>
      <c r="AP63" s="178"/>
      <c r="AQ63" s="245"/>
      <c r="AR63" s="178"/>
      <c r="AS63" s="248"/>
      <c r="AT63" s="178"/>
      <c r="AU63" s="59"/>
      <c r="AW63" s="6"/>
      <c r="AX63" s="239"/>
    </row>
    <row r="64" spans="1:50" ht="12" customHeight="1" x14ac:dyDescent="0.3">
      <c r="A64" s="94">
        <f t="shared" si="0"/>
        <v>46</v>
      </c>
      <c r="B64" s="68" t="s">
        <v>28</v>
      </c>
      <c r="C64" s="931" t="s">
        <v>183</v>
      </c>
      <c r="D64" s="935" t="s">
        <v>453</v>
      </c>
      <c r="E64" s="926"/>
      <c r="F64" s="243" t="str">
        <f t="shared" si="1"/>
        <v>Сокращенное Название</v>
      </c>
      <c r="G64" s="242" t="s">
        <v>346</v>
      </c>
      <c r="H64" s="340" t="str">
        <f t="shared" si="4"/>
        <v>Фамилия_1 Имя Отчество</v>
      </c>
      <c r="I64" s="242" t="str">
        <f t="shared" ca="1" si="5"/>
        <v>г.р.???</v>
      </c>
      <c r="J64" s="337">
        <f t="shared" si="6"/>
        <v>0</v>
      </c>
      <c r="K64" s="245"/>
      <c r="L64" s="1007"/>
      <c r="M64" s="251"/>
      <c r="N64" s="1007"/>
      <c r="O64" s="245"/>
      <c r="P64" s="248"/>
      <c r="Q64" s="246"/>
      <c r="R64" s="246"/>
      <c r="S64" s="246"/>
      <c r="T64" s="246"/>
      <c r="U64" s="246"/>
      <c r="V64" s="246"/>
      <c r="W64" s="246"/>
      <c r="X64" s="251"/>
      <c r="Y64" s="247"/>
      <c r="Z64" s="1007"/>
      <c r="AA64" s="285"/>
      <c r="AB64" s="184"/>
      <c r="AC64" s="67"/>
      <c r="AD64" s="176"/>
      <c r="AE64" s="245"/>
      <c r="AF64" s="248"/>
      <c r="AG64" s="246"/>
      <c r="AH64" s="251"/>
      <c r="AI64" s="176"/>
      <c r="AJ64" s="176"/>
      <c r="AK64" s="247"/>
      <c r="AL64" s="1007"/>
      <c r="AM64" s="245"/>
      <c r="AN64" s="178"/>
      <c r="AO64" s="248"/>
      <c r="AP64" s="178"/>
      <c r="AQ64" s="245"/>
      <c r="AR64" s="178"/>
      <c r="AS64" s="248"/>
      <c r="AT64" s="178"/>
      <c r="AU64" s="59"/>
      <c r="AW64" s="6"/>
      <c r="AX64" s="239"/>
    </row>
    <row r="65" spans="1:63" ht="12" customHeight="1" x14ac:dyDescent="0.3">
      <c r="A65" s="94">
        <f t="shared" si="0"/>
        <v>47</v>
      </c>
      <c r="B65" s="68" t="s">
        <v>56</v>
      </c>
      <c r="C65" s="931" t="s">
        <v>183</v>
      </c>
      <c r="D65" s="935" t="s">
        <v>453</v>
      </c>
      <c r="E65" s="926"/>
      <c r="F65" s="243" t="str">
        <f t="shared" si="1"/>
        <v>Сокращенное Название</v>
      </c>
      <c r="G65" s="242" t="s">
        <v>346</v>
      </c>
      <c r="H65" s="340" t="str">
        <f t="shared" si="4"/>
        <v>Фамилия_1 Имя Отчество</v>
      </c>
      <c r="I65" s="242" t="str">
        <f t="shared" ca="1" si="5"/>
        <v>г.р.???</v>
      </c>
      <c r="J65" s="337">
        <f t="shared" si="6"/>
        <v>0</v>
      </c>
      <c r="K65" s="245"/>
      <c r="L65" s="1007"/>
      <c r="M65" s="251"/>
      <c r="N65" s="1007"/>
      <c r="O65" s="245"/>
      <c r="P65" s="248"/>
      <c r="Q65" s="246"/>
      <c r="R65" s="246"/>
      <c r="S65" s="246"/>
      <c r="T65" s="246"/>
      <c r="U65" s="246"/>
      <c r="V65" s="246"/>
      <c r="W65" s="246"/>
      <c r="X65" s="251"/>
      <c r="Y65" s="247"/>
      <c r="Z65" s="1007"/>
      <c r="AA65" s="285"/>
      <c r="AB65" s="184"/>
      <c r="AC65" s="67"/>
      <c r="AD65" s="176"/>
      <c r="AE65" s="245"/>
      <c r="AF65" s="248"/>
      <c r="AG65" s="246"/>
      <c r="AH65" s="251"/>
      <c r="AI65" s="176"/>
      <c r="AJ65" s="176"/>
      <c r="AK65" s="247"/>
      <c r="AL65" s="1007"/>
      <c r="AM65" s="245"/>
      <c r="AN65" s="178"/>
      <c r="AO65" s="248"/>
      <c r="AP65" s="178"/>
      <c r="AQ65" s="245"/>
      <c r="AR65" s="178"/>
      <c r="AS65" s="248"/>
      <c r="AT65" s="178"/>
      <c r="AU65" s="59"/>
      <c r="AW65" s="6"/>
      <c r="AX65" s="239"/>
    </row>
    <row r="66" spans="1:63" ht="12" customHeight="1" x14ac:dyDescent="0.3">
      <c r="A66" s="94">
        <f t="shared" si="0"/>
        <v>48</v>
      </c>
      <c r="B66" s="242" t="s">
        <v>31</v>
      </c>
      <c r="C66" s="931" t="s">
        <v>183</v>
      </c>
      <c r="D66" s="935" t="s">
        <v>453</v>
      </c>
      <c r="E66" s="926"/>
      <c r="F66" s="243" t="str">
        <f t="shared" si="1"/>
        <v>Сокращенное Название</v>
      </c>
      <c r="G66" s="242" t="s">
        <v>346</v>
      </c>
      <c r="H66" s="340" t="str">
        <f t="shared" si="4"/>
        <v>Фамилия_1 Имя Отчество</v>
      </c>
      <c r="I66" s="242" t="str">
        <f t="shared" ca="1" si="5"/>
        <v>г.р.???</v>
      </c>
      <c r="J66" s="337">
        <f t="shared" si="6"/>
        <v>0</v>
      </c>
      <c r="K66" s="245"/>
      <c r="L66" s="1007"/>
      <c r="M66" s="251"/>
      <c r="N66" s="1007"/>
      <c r="O66" s="245"/>
      <c r="P66" s="248"/>
      <c r="Q66" s="246"/>
      <c r="R66" s="246"/>
      <c r="S66" s="246"/>
      <c r="T66" s="246"/>
      <c r="U66" s="246"/>
      <c r="V66" s="246"/>
      <c r="W66" s="246"/>
      <c r="X66" s="251"/>
      <c r="Y66" s="247"/>
      <c r="Z66" s="1007"/>
      <c r="AA66" s="285"/>
      <c r="AB66" s="184"/>
      <c r="AC66" s="67"/>
      <c r="AD66" s="176"/>
      <c r="AE66" s="245"/>
      <c r="AF66" s="248"/>
      <c r="AG66" s="246"/>
      <c r="AH66" s="251"/>
      <c r="AI66" s="176"/>
      <c r="AJ66" s="176"/>
      <c r="AK66" s="247"/>
      <c r="AL66" s="1007"/>
      <c r="AM66" s="245"/>
      <c r="AN66" s="178"/>
      <c r="AO66" s="248"/>
      <c r="AP66" s="178"/>
      <c r="AQ66" s="245"/>
      <c r="AR66" s="178"/>
      <c r="AS66" s="248"/>
      <c r="AT66" s="178"/>
      <c r="AU66" s="59"/>
      <c r="AW66" s="6"/>
      <c r="AX66" s="239"/>
    </row>
    <row r="67" spans="1:63" ht="12" customHeight="1" x14ac:dyDescent="0.3">
      <c r="A67" s="94">
        <f t="shared" si="0"/>
        <v>49</v>
      </c>
      <c r="B67" s="68" t="s">
        <v>56</v>
      </c>
      <c r="C67" s="931" t="s">
        <v>183</v>
      </c>
      <c r="D67" s="935" t="s">
        <v>453</v>
      </c>
      <c r="E67" s="926"/>
      <c r="F67" s="243" t="str">
        <f t="shared" si="1"/>
        <v>Сокращенное Название</v>
      </c>
      <c r="G67" s="242" t="s">
        <v>346</v>
      </c>
      <c r="H67" s="340" t="str">
        <f t="shared" si="4"/>
        <v>Фамилия_1 Имя Отчество</v>
      </c>
      <c r="I67" s="242" t="str">
        <f t="shared" ca="1" si="5"/>
        <v>г.р.???</v>
      </c>
      <c r="J67" s="337">
        <f t="shared" si="6"/>
        <v>0</v>
      </c>
      <c r="K67" s="245"/>
      <c r="L67" s="1007"/>
      <c r="M67" s="251"/>
      <c r="N67" s="1007"/>
      <c r="O67" s="245"/>
      <c r="P67" s="248"/>
      <c r="Q67" s="246"/>
      <c r="R67" s="246"/>
      <c r="S67" s="246"/>
      <c r="T67" s="246"/>
      <c r="U67" s="246"/>
      <c r="V67" s="246"/>
      <c r="W67" s="246"/>
      <c r="X67" s="251"/>
      <c r="Y67" s="247"/>
      <c r="Z67" s="1007"/>
      <c r="AA67" s="285"/>
      <c r="AB67" s="184"/>
      <c r="AC67" s="67"/>
      <c r="AD67" s="176"/>
      <c r="AE67" s="245"/>
      <c r="AF67" s="248"/>
      <c r="AG67" s="246"/>
      <c r="AH67" s="251"/>
      <c r="AI67" s="176"/>
      <c r="AJ67" s="176"/>
      <c r="AK67" s="247"/>
      <c r="AL67" s="1007"/>
      <c r="AM67" s="245"/>
      <c r="AN67" s="178"/>
      <c r="AO67" s="248"/>
      <c r="AP67" s="178"/>
      <c r="AQ67" s="245"/>
      <c r="AR67" s="178"/>
      <c r="AS67" s="248"/>
      <c r="AT67" s="178"/>
      <c r="AU67" s="59"/>
      <c r="AW67" s="6"/>
      <c r="AX67" s="239"/>
    </row>
    <row r="68" spans="1:63" ht="12.75" customHeight="1" thickBot="1" x14ac:dyDescent="0.35">
      <c r="A68" s="96">
        <f t="shared" si="0"/>
        <v>50</v>
      </c>
      <c r="B68" s="99" t="s">
        <v>27</v>
      </c>
      <c r="C68" s="932" t="s">
        <v>183</v>
      </c>
      <c r="D68" s="97" t="s">
        <v>453</v>
      </c>
      <c r="E68" s="928"/>
      <c r="F68" s="254" t="str">
        <f t="shared" si="1"/>
        <v>Сокращенное Название</v>
      </c>
      <c r="G68" s="207" t="s">
        <v>346</v>
      </c>
      <c r="H68" s="341" t="str">
        <f t="shared" si="4"/>
        <v>Фамилия_1 Имя Отчество</v>
      </c>
      <c r="I68" s="207" t="str">
        <f t="shared" ca="1" si="5"/>
        <v>г.р.???</v>
      </c>
      <c r="J68" s="338">
        <f t="shared" si="6"/>
        <v>0</v>
      </c>
      <c r="K68" s="256"/>
      <c r="L68" s="1008"/>
      <c r="M68" s="262"/>
      <c r="N68" s="1008"/>
      <c r="O68" s="256"/>
      <c r="P68" s="259"/>
      <c r="Q68" s="257"/>
      <c r="R68" s="257"/>
      <c r="S68" s="257"/>
      <c r="T68" s="257"/>
      <c r="U68" s="257"/>
      <c r="V68" s="257"/>
      <c r="W68" s="257"/>
      <c r="X68" s="262"/>
      <c r="Y68" s="258"/>
      <c r="Z68" s="1008"/>
      <c r="AA68" s="256"/>
      <c r="AB68" s="259"/>
      <c r="AC68" s="69"/>
      <c r="AD68" s="177"/>
      <c r="AE68" s="286"/>
      <c r="AF68" s="1025"/>
      <c r="AG68" s="257"/>
      <c r="AH68" s="262"/>
      <c r="AI68" s="262"/>
      <c r="AJ68" s="262"/>
      <c r="AK68" s="258"/>
      <c r="AL68" s="1008"/>
      <c r="AM68" s="256"/>
      <c r="AN68" s="464"/>
      <c r="AO68" s="463"/>
      <c r="AP68" s="464"/>
      <c r="AQ68" s="256"/>
      <c r="AR68" s="464"/>
      <c r="AS68" s="463"/>
      <c r="AT68" s="464"/>
      <c r="AU68" s="59"/>
      <c r="AW68" s="6"/>
    </row>
    <row r="69" spans="1:63" ht="10.5" customHeight="1" x14ac:dyDescent="0.3">
      <c r="A69" s="1"/>
      <c r="B69" s="23"/>
      <c r="C69" s="2"/>
      <c r="D69" s="269"/>
      <c r="E69" s="269"/>
      <c r="F69" s="269"/>
      <c r="G69" s="101" t="s">
        <v>131</v>
      </c>
      <c r="H69" s="101" t="s">
        <v>139</v>
      </c>
      <c r="J69" s="302">
        <f>SUMIF(G19:G68,"Ж",J19:J68)</f>
        <v>0</v>
      </c>
      <c r="K69" s="62"/>
      <c r="L69" s="62"/>
      <c r="M69" s="62"/>
      <c r="N69" s="62"/>
      <c r="O69" s="62"/>
      <c r="P69" s="62"/>
      <c r="Q69" s="62"/>
      <c r="R69" s="62"/>
      <c r="S69" s="60"/>
      <c r="T69" s="60"/>
      <c r="U69" s="60"/>
      <c r="V69" s="60"/>
      <c r="W69" s="60"/>
      <c r="X69" s="60"/>
      <c r="Y69" s="60"/>
      <c r="Z69" s="60"/>
      <c r="AA69" s="61"/>
      <c r="AB69" s="61"/>
      <c r="AC69" s="61"/>
      <c r="AD69" s="61"/>
      <c r="AE69" s="61"/>
      <c r="AF69" s="61"/>
      <c r="AG69" s="62"/>
      <c r="AH69" s="62"/>
      <c r="AI69" s="62"/>
      <c r="AJ69" s="62"/>
      <c r="AK69" s="62"/>
      <c r="AL69" s="62"/>
      <c r="AM69" s="62"/>
      <c r="AN69" s="62"/>
      <c r="AO69" s="62"/>
      <c r="AP69" s="270"/>
      <c r="AQ69" s="270"/>
      <c r="AR69" s="62"/>
      <c r="AS69" s="62"/>
      <c r="AT69" s="62"/>
      <c r="AU69" s="62"/>
      <c r="AV69" s="62"/>
      <c r="AW69" s="62"/>
      <c r="AX69" s="62"/>
      <c r="AY69" s="62"/>
      <c r="AZ69" s="61"/>
      <c r="BA69" s="174"/>
      <c r="BB69" s="61"/>
      <c r="BC69" s="174"/>
      <c r="BD69" s="61"/>
      <c r="BI69" s="3">
        <f>SUM(BI19:BI68)</f>
        <v>0</v>
      </c>
      <c r="BJ69" s="3">
        <f>SUM(BJ19:BJ68)</f>
        <v>0</v>
      </c>
      <c r="BK69" s="3">
        <f>SUM(BK19:BK68)</f>
        <v>0</v>
      </c>
    </row>
    <row r="70" spans="1:63" ht="10.5" customHeight="1" x14ac:dyDescent="0.3">
      <c r="A70" s="1"/>
      <c r="B70" s="23"/>
      <c r="C70" s="2"/>
      <c r="D70" s="269"/>
      <c r="E70" s="269"/>
      <c r="F70" s="269"/>
      <c r="G70" s="101"/>
      <c r="H70" s="101" t="s">
        <v>138</v>
      </c>
      <c r="J70" s="119">
        <f>SUMIF(G19:G68,"М",J19:J68)</f>
        <v>0</v>
      </c>
      <c r="K70" s="62"/>
      <c r="L70" s="62"/>
      <c r="M70" s="62"/>
      <c r="N70" s="62"/>
      <c r="O70" s="62"/>
      <c r="P70" s="62"/>
      <c r="Q70" s="62"/>
      <c r="R70" s="62"/>
      <c r="S70" s="60"/>
      <c r="T70" s="60"/>
      <c r="U70" s="60"/>
      <c r="V70" s="60"/>
      <c r="W70" s="60"/>
      <c r="X70" s="60"/>
      <c r="Y70" s="60"/>
      <c r="Z70" s="60"/>
      <c r="AA70" s="61"/>
      <c r="AB70" s="61"/>
      <c r="AC70" s="61"/>
      <c r="AD70" s="61"/>
      <c r="AE70" s="61"/>
      <c r="AF70" s="61"/>
      <c r="AG70" s="62"/>
      <c r="AH70" s="62"/>
      <c r="AI70" s="62"/>
      <c r="AJ70" s="62"/>
      <c r="AK70" s="62"/>
      <c r="AL70" s="62"/>
      <c r="AM70" s="62"/>
      <c r="AN70" s="62"/>
      <c r="AO70" s="62"/>
      <c r="AP70" s="270"/>
      <c r="AQ70" s="270"/>
      <c r="AR70" s="62"/>
      <c r="AS70" s="62"/>
      <c r="AT70" s="62"/>
      <c r="AU70" s="62"/>
      <c r="AV70" s="62"/>
      <c r="AW70" s="62"/>
      <c r="AX70" s="62"/>
      <c r="AY70" s="62"/>
      <c r="AZ70" s="61"/>
      <c r="BA70" s="174"/>
      <c r="BB70" s="61"/>
      <c r="BC70" s="174"/>
      <c r="BD70" s="61"/>
      <c r="BI70" s="3"/>
      <c r="BJ70" s="3"/>
      <c r="BK70" s="3"/>
    </row>
    <row r="71" spans="1:63" ht="10.5" customHeight="1" x14ac:dyDescent="0.3">
      <c r="A71" s="1"/>
      <c r="B71" s="23"/>
      <c r="C71" s="2"/>
      <c r="D71" s="269"/>
      <c r="E71" s="269"/>
      <c r="F71" s="269"/>
      <c r="H71" s="101" t="s">
        <v>131</v>
      </c>
      <c r="I71" s="101"/>
      <c r="J71" s="118">
        <f>SUM(J19:J68)</f>
        <v>0</v>
      </c>
      <c r="K71" s="118"/>
      <c r="L71" s="118"/>
      <c r="M71" s="62"/>
      <c r="N71" s="62"/>
      <c r="O71" s="62"/>
      <c r="P71" s="62"/>
      <c r="Q71" s="62"/>
      <c r="R71" s="62"/>
      <c r="S71" s="62"/>
      <c r="T71" s="62"/>
      <c r="U71" s="60"/>
      <c r="V71" s="60"/>
      <c r="W71" s="60"/>
      <c r="X71" s="60"/>
      <c r="Y71" s="60"/>
      <c r="Z71" s="60"/>
      <c r="AA71" s="60"/>
      <c r="AB71" s="60"/>
      <c r="AC71" s="61"/>
      <c r="AD71" s="61"/>
      <c r="AE71" s="61"/>
      <c r="AF71" s="61"/>
      <c r="AG71" s="61"/>
      <c r="AH71" s="61"/>
      <c r="AI71" s="62"/>
      <c r="AJ71" s="62"/>
      <c r="AK71" s="62"/>
      <c r="AL71" s="62"/>
      <c r="AM71" s="62"/>
      <c r="AN71" s="62"/>
      <c r="AO71" s="62"/>
      <c r="AP71" s="270"/>
      <c r="AQ71" s="62"/>
      <c r="AR71" s="62"/>
      <c r="AS71" s="62"/>
      <c r="AT71" s="270"/>
      <c r="AU71" s="270"/>
      <c r="AV71" s="62"/>
      <c r="AW71" s="62"/>
      <c r="AX71" s="62"/>
      <c r="AY71" s="62"/>
      <c r="AZ71" s="62"/>
      <c r="BA71" s="61"/>
      <c r="BB71" s="174"/>
      <c r="BC71" s="61"/>
      <c r="BD71" s="174"/>
      <c r="BE71" s="61"/>
      <c r="BF71" s="174"/>
      <c r="BG71" s="61"/>
      <c r="BH71" s="3"/>
      <c r="BI71" s="3"/>
      <c r="BJ71" s="3"/>
    </row>
    <row r="72" spans="1:63" x14ac:dyDescent="0.3">
      <c r="B72" s="2"/>
      <c r="E72" s="3"/>
      <c r="F72" s="3"/>
      <c r="G72" s="2"/>
      <c r="H72" s="2"/>
      <c r="J72" s="2"/>
      <c r="K72" s="2"/>
      <c r="L72" s="2"/>
      <c r="M72" s="118"/>
      <c r="N72" s="118"/>
      <c r="O72" s="62"/>
      <c r="P72" s="62"/>
      <c r="Q72" s="62"/>
      <c r="R72" s="62"/>
      <c r="S72" s="62"/>
      <c r="T72" s="62"/>
      <c r="U72" s="60"/>
      <c r="V72" s="60"/>
      <c r="W72" s="60"/>
      <c r="X72" s="60"/>
      <c r="AV72" s="62"/>
      <c r="AW72" s="62"/>
      <c r="AX72" s="62"/>
      <c r="AY72" s="62"/>
      <c r="AZ72" s="62"/>
      <c r="BA72" s="61"/>
      <c r="BB72" s="174"/>
      <c r="BC72" s="61"/>
      <c r="BD72" s="174"/>
      <c r="BE72" s="61"/>
      <c r="BF72" s="174"/>
      <c r="BG72" s="61"/>
      <c r="BH72" s="3"/>
      <c r="BI72" s="3"/>
      <c r="BJ72" s="3"/>
    </row>
    <row r="73" spans="1:63" ht="15" customHeight="1" x14ac:dyDescent="0.3">
      <c r="A73" s="465" t="s">
        <v>132</v>
      </c>
      <c r="B73" s="2"/>
      <c r="C73" s="2"/>
      <c r="E73" s="465" t="s">
        <v>243</v>
      </c>
      <c r="F73" s="3"/>
      <c r="G73" s="2"/>
      <c r="H73" s="2"/>
      <c r="J73" s="2"/>
      <c r="K73" s="2"/>
      <c r="L73" s="2"/>
      <c r="M73" s="62"/>
      <c r="N73" s="62"/>
      <c r="O73" s="62"/>
      <c r="P73" s="62"/>
      <c r="Q73" s="62"/>
      <c r="R73" s="62"/>
      <c r="U73" s="419"/>
      <c r="V73" s="419"/>
      <c r="W73" s="419"/>
      <c r="X73" s="419"/>
      <c r="Y73" s="419"/>
      <c r="Z73" s="419"/>
      <c r="AA73" s="419"/>
      <c r="AB73" s="419"/>
      <c r="AC73" s="419"/>
      <c r="AD73" s="419"/>
      <c r="AE73" s="419"/>
      <c r="AF73" s="419"/>
      <c r="AG73" s="419"/>
      <c r="AH73" s="419"/>
      <c r="AI73" s="419"/>
      <c r="AJ73" s="419"/>
      <c r="AV73" s="62"/>
      <c r="AW73" s="62"/>
      <c r="AX73" s="62"/>
      <c r="AY73" s="62"/>
      <c r="AZ73" s="62"/>
      <c r="BA73" s="61"/>
      <c r="BB73" s="174"/>
      <c r="BC73" s="61"/>
      <c r="BD73" s="174"/>
      <c r="BE73" s="61"/>
      <c r="BF73" s="174"/>
      <c r="BG73" s="61"/>
      <c r="BH73" s="3"/>
      <c r="BI73" s="3"/>
      <c r="BJ73" s="3"/>
    </row>
    <row r="74" spans="1:63" ht="15" customHeight="1" x14ac:dyDescent="0.3">
      <c r="A74" s="465" t="s">
        <v>132</v>
      </c>
      <c r="B74" s="2"/>
      <c r="C74" s="2"/>
      <c r="E74" s="465" t="s">
        <v>244</v>
      </c>
      <c r="F74" s="3"/>
      <c r="G74" s="2"/>
      <c r="H74" s="2"/>
      <c r="J74" s="2"/>
      <c r="K74" s="2"/>
      <c r="L74" s="2"/>
      <c r="M74" s="62"/>
      <c r="N74" s="62"/>
      <c r="O74" s="62"/>
      <c r="P74" s="62"/>
      <c r="Q74" s="62"/>
      <c r="R74" s="62"/>
      <c r="S74" s="419"/>
      <c r="T74" s="419"/>
      <c r="U74" s="419"/>
      <c r="V74" s="419"/>
      <c r="W74" s="419"/>
      <c r="X74" s="419"/>
      <c r="Y74" s="419"/>
      <c r="Z74" s="419"/>
      <c r="AA74" s="419"/>
      <c r="AB74" s="419"/>
      <c r="AC74" s="419"/>
      <c r="AD74" s="419"/>
      <c r="AE74" s="419"/>
      <c r="AF74" s="419"/>
      <c r="AG74" s="419"/>
      <c r="AH74" s="419"/>
      <c r="AI74" s="419"/>
      <c r="AJ74" s="419"/>
      <c r="AV74" s="62"/>
      <c r="AW74" s="62"/>
      <c r="AX74" s="62"/>
      <c r="AY74" s="62"/>
      <c r="AZ74" s="62"/>
      <c r="BA74" s="61"/>
      <c r="BB74" s="174"/>
      <c r="BC74" s="61"/>
      <c r="BD74" s="174"/>
      <c r="BE74" s="61"/>
      <c r="BF74" s="174"/>
      <c r="BG74" s="61"/>
      <c r="BH74" s="3"/>
      <c r="BI74" s="3"/>
      <c r="BJ74" s="3"/>
    </row>
    <row r="75" spans="1:63" ht="15" customHeight="1" x14ac:dyDescent="0.3">
      <c r="A75" s="465" t="s">
        <v>132</v>
      </c>
      <c r="B75" s="2"/>
      <c r="C75" s="2"/>
      <c r="D75" s="16"/>
      <c r="E75" s="465" t="s">
        <v>245</v>
      </c>
      <c r="F75" s="3"/>
      <c r="G75" s="2"/>
      <c r="H75" s="2"/>
      <c r="J75" s="2"/>
      <c r="K75" s="2"/>
      <c r="L75" s="2"/>
      <c r="M75" s="62"/>
      <c r="N75" s="62"/>
      <c r="O75" s="62"/>
      <c r="P75" s="62"/>
      <c r="Q75" s="62"/>
      <c r="R75" s="62"/>
      <c r="S75" s="419"/>
      <c r="T75" s="419"/>
      <c r="U75" s="419"/>
      <c r="V75" s="419"/>
      <c r="W75" s="419"/>
      <c r="X75" s="419"/>
      <c r="Y75" s="419"/>
      <c r="Z75" s="419"/>
      <c r="AA75" s="419"/>
      <c r="AB75" s="419"/>
      <c r="AC75" s="419"/>
      <c r="AD75" s="419"/>
      <c r="AE75" s="419"/>
      <c r="AF75" s="419"/>
      <c r="AG75" s="419"/>
      <c r="AH75" s="419"/>
      <c r="AI75" s="419"/>
      <c r="AJ75" s="419"/>
      <c r="AV75" s="62"/>
      <c r="AW75" s="62"/>
      <c r="AX75" s="62"/>
      <c r="AY75" s="62"/>
      <c r="AZ75" s="62"/>
      <c r="BA75" s="61"/>
      <c r="BB75" s="174"/>
      <c r="BC75" s="61"/>
      <c r="BD75" s="174"/>
      <c r="BE75" s="61"/>
      <c r="BF75" s="174"/>
      <c r="BG75" s="61"/>
      <c r="BH75" s="3"/>
      <c r="BI75" s="3"/>
      <c r="BJ75" s="3"/>
    </row>
    <row r="76" spans="1:63" s="308" customFormat="1" ht="35.25" customHeight="1" x14ac:dyDescent="0.3">
      <c r="A76" s="321"/>
      <c r="B76" s="322"/>
      <c r="C76" s="322"/>
      <c r="D76" s="322"/>
      <c r="E76" s="322"/>
      <c r="F76" s="322"/>
      <c r="G76" s="322"/>
      <c r="H76" s="322"/>
      <c r="I76" s="322"/>
      <c r="J76" s="322"/>
      <c r="K76" s="322"/>
      <c r="L76" s="322"/>
      <c r="M76" s="322"/>
      <c r="N76" s="322"/>
      <c r="O76" s="322"/>
      <c r="P76" s="322"/>
      <c r="Q76" s="322"/>
      <c r="R76" s="322"/>
      <c r="S76" s="322"/>
      <c r="T76" s="322"/>
      <c r="U76" s="322"/>
      <c r="V76" s="322"/>
      <c r="W76" s="322"/>
      <c r="X76" s="322"/>
      <c r="Y76" s="322"/>
      <c r="Z76" s="322"/>
      <c r="AA76" s="322"/>
      <c r="AB76" s="322"/>
      <c r="AC76" s="322"/>
      <c r="AD76" s="322"/>
      <c r="AE76" s="322"/>
      <c r="AF76" s="322"/>
      <c r="AG76" s="322"/>
      <c r="AH76" s="322"/>
      <c r="AX76" s="305"/>
      <c r="AY76" s="305"/>
      <c r="AZ76" s="305"/>
      <c r="BA76" s="304"/>
      <c r="BB76" s="306"/>
      <c r="BC76" s="304"/>
      <c r="BD76" s="306"/>
      <c r="BE76" s="304"/>
      <c r="BF76" s="306"/>
      <c r="BG76" s="304"/>
      <c r="BH76" s="307"/>
      <c r="BI76" s="307"/>
      <c r="BJ76" s="307"/>
    </row>
    <row r="77" spans="1:63" x14ac:dyDescent="0.3">
      <c r="A77" s="16"/>
      <c r="B77" s="303"/>
      <c r="C77" s="303"/>
      <c r="D77" s="303"/>
      <c r="E77" s="303"/>
      <c r="F77" s="303"/>
      <c r="G77" s="303"/>
      <c r="H77" s="303"/>
      <c r="I77" s="303"/>
      <c r="J77" s="303"/>
      <c r="K77" s="303"/>
      <c r="L77" s="303"/>
      <c r="M77" s="303"/>
      <c r="N77" s="303"/>
      <c r="O77" s="303"/>
      <c r="P77" s="303"/>
      <c r="Q77" s="303"/>
      <c r="R77" s="303"/>
      <c r="S77" s="303"/>
      <c r="T77" s="303"/>
      <c r="U77" s="303"/>
      <c r="V77" s="303"/>
      <c r="W77" s="303"/>
      <c r="X77" s="303"/>
      <c r="Y77" s="303"/>
      <c r="Z77" s="303"/>
      <c r="AA77" s="303"/>
      <c r="AB77" s="303"/>
      <c r="AC77" s="303"/>
      <c r="AD77" s="303"/>
      <c r="AE77" s="303"/>
      <c r="AF77" s="303"/>
      <c r="AG77" s="303"/>
      <c r="AH77" s="303"/>
      <c r="AX77" s="62"/>
      <c r="AY77" s="62"/>
      <c r="AZ77" s="62"/>
      <c r="BA77" s="61"/>
      <c r="BB77" s="174"/>
      <c r="BC77" s="61"/>
      <c r="BD77" s="174"/>
      <c r="BE77" s="61"/>
      <c r="BF77" s="174"/>
      <c r="BG77" s="61"/>
      <c r="BH77" s="3"/>
      <c r="BI77" s="3"/>
      <c r="BJ77" s="3"/>
    </row>
    <row r="78" spans="1:63" s="273" customFormat="1" ht="18" x14ac:dyDescent="0.3">
      <c r="A78" s="445"/>
      <c r="B78" s="156" t="s">
        <v>387</v>
      </c>
      <c r="C78" s="446"/>
      <c r="D78" s="445"/>
      <c r="E78" s="447"/>
      <c r="F78" s="447"/>
      <c r="G78" s="446"/>
      <c r="H78" s="446"/>
      <c r="I78" s="446"/>
      <c r="J78" s="446"/>
      <c r="K78" s="446"/>
      <c r="L78" s="446"/>
      <c r="M78" s="448"/>
      <c r="N78" s="448"/>
      <c r="O78" s="448"/>
      <c r="P78" s="448"/>
      <c r="Q78" s="448"/>
      <c r="R78" s="448"/>
      <c r="S78" s="448"/>
      <c r="T78" s="448"/>
      <c r="U78" s="449"/>
      <c r="V78" s="449"/>
      <c r="W78" s="449"/>
      <c r="X78" s="449"/>
      <c r="Y78" s="449"/>
      <c r="Z78" s="449"/>
      <c r="AA78" s="449"/>
      <c r="AB78" s="449"/>
      <c r="AC78" s="450"/>
      <c r="AD78" s="450"/>
      <c r="AE78" s="450"/>
      <c r="AF78" s="450"/>
      <c r="AG78" s="450"/>
      <c r="AH78" s="450"/>
      <c r="AX78" s="448"/>
      <c r="AY78" s="448"/>
      <c r="AZ78" s="448"/>
      <c r="BA78" s="450"/>
      <c r="BB78" s="451"/>
      <c r="BC78" s="450"/>
      <c r="BD78" s="451"/>
      <c r="BE78" s="450"/>
      <c r="BF78" s="451"/>
      <c r="BG78" s="450"/>
      <c r="BH78" s="447"/>
      <c r="BI78" s="447"/>
      <c r="BJ78" s="447"/>
    </row>
    <row r="79" spans="1:63" s="273" customFormat="1" ht="18" x14ac:dyDescent="0.3">
      <c r="A79" s="192"/>
      <c r="B79" s="166" t="s">
        <v>255</v>
      </c>
      <c r="C79" s="161"/>
      <c r="D79" s="192"/>
      <c r="E79" s="169"/>
      <c r="F79" s="169"/>
      <c r="G79" s="161"/>
      <c r="H79" s="161"/>
      <c r="I79" s="161"/>
      <c r="J79" s="161"/>
      <c r="K79" s="161"/>
      <c r="L79" s="161"/>
      <c r="M79" s="193"/>
      <c r="N79" s="193"/>
      <c r="O79" s="194"/>
      <c r="P79" s="194"/>
      <c r="Q79" s="194"/>
      <c r="R79" s="194"/>
      <c r="S79" s="195"/>
      <c r="T79" s="195"/>
      <c r="U79" s="195"/>
      <c r="V79" s="195"/>
      <c r="W79" s="193"/>
      <c r="X79" s="193"/>
      <c r="Y79" s="193"/>
      <c r="Z79" s="193"/>
      <c r="AA79" s="193"/>
      <c r="AB79" s="193"/>
      <c r="AC79" s="195"/>
      <c r="AD79" s="195"/>
      <c r="AE79" s="195"/>
      <c r="AF79" s="195"/>
      <c r="AG79" s="169"/>
      <c r="AH79" s="169"/>
    </row>
    <row r="80" spans="1:63" s="273" customFormat="1" ht="18" x14ac:dyDescent="0.3">
      <c r="A80" s="445"/>
      <c r="B80" s="446" t="s">
        <v>282</v>
      </c>
      <c r="C80" s="446"/>
      <c r="D80" s="445"/>
      <c r="E80" s="447"/>
      <c r="F80" s="447"/>
      <c r="G80" s="446"/>
      <c r="H80" s="446"/>
      <c r="I80" s="446"/>
      <c r="J80" s="446"/>
      <c r="K80" s="446"/>
      <c r="L80" s="446"/>
      <c r="M80" s="448"/>
      <c r="N80" s="448"/>
      <c r="O80" s="448"/>
      <c r="P80" s="448"/>
      <c r="Q80" s="448"/>
      <c r="R80" s="448"/>
      <c r="S80" s="448"/>
      <c r="T80" s="448"/>
      <c r="U80" s="449"/>
      <c r="V80" s="449"/>
      <c r="W80" s="449"/>
      <c r="X80" s="449"/>
      <c r="Y80" s="449"/>
      <c r="Z80" s="449"/>
      <c r="AA80" s="449"/>
      <c r="AB80" s="449"/>
      <c r="AC80" s="450"/>
      <c r="AD80" s="450"/>
      <c r="AE80" s="450"/>
      <c r="AF80" s="450"/>
      <c r="AG80" s="450"/>
      <c r="AH80" s="450"/>
      <c r="AI80" s="448"/>
      <c r="AJ80" s="448"/>
      <c r="AK80" s="448"/>
      <c r="AL80" s="448"/>
      <c r="AM80" s="448"/>
      <c r="AN80" s="448"/>
      <c r="AO80" s="448"/>
      <c r="AP80" s="448"/>
      <c r="AQ80" s="448"/>
      <c r="AR80" s="448"/>
      <c r="AS80" s="448"/>
      <c r="AT80" s="448"/>
      <c r="AU80" s="448"/>
      <c r="AV80" s="448"/>
      <c r="AW80" s="448"/>
      <c r="AX80" s="448"/>
      <c r="AY80" s="448"/>
      <c r="AZ80" s="448"/>
      <c r="BA80" s="450"/>
      <c r="BB80" s="451"/>
      <c r="BC80" s="450"/>
      <c r="BD80" s="451"/>
      <c r="BE80" s="450"/>
      <c r="BF80" s="451"/>
      <c r="BG80" s="450"/>
      <c r="BH80" s="447"/>
      <c r="BI80" s="447"/>
      <c r="BJ80" s="447"/>
    </row>
    <row r="81" spans="1:62" s="273" customFormat="1" ht="18" x14ac:dyDescent="0.3">
      <c r="A81" s="445"/>
      <c r="B81" s="156"/>
      <c r="C81" s="446"/>
      <c r="D81" s="445"/>
      <c r="E81" s="447"/>
      <c r="F81" s="447"/>
      <c r="G81" s="446"/>
      <c r="H81" s="446"/>
      <c r="I81" s="446"/>
      <c r="J81" s="446"/>
      <c r="K81" s="446"/>
      <c r="L81" s="446"/>
      <c r="M81" s="448"/>
      <c r="N81" s="448"/>
      <c r="O81" s="448"/>
      <c r="P81" s="448"/>
      <c r="Q81" s="448"/>
      <c r="R81" s="448"/>
      <c r="S81" s="448"/>
      <c r="T81" s="448"/>
      <c r="U81" s="449"/>
      <c r="V81" s="449"/>
      <c r="W81" s="449"/>
      <c r="X81" s="449"/>
      <c r="Y81" s="449"/>
      <c r="Z81" s="449"/>
      <c r="AA81" s="449"/>
      <c r="AB81" s="449"/>
      <c r="AC81" s="450"/>
      <c r="AD81" s="450"/>
      <c r="AE81" s="450"/>
      <c r="AF81" s="450"/>
      <c r="AG81" s="450"/>
      <c r="AH81" s="450"/>
      <c r="AI81" s="448"/>
      <c r="AJ81" s="448"/>
      <c r="AK81" s="448"/>
      <c r="AL81" s="448"/>
      <c r="AM81" s="448"/>
      <c r="AN81" s="448"/>
      <c r="AO81" s="448"/>
      <c r="AP81" s="448"/>
      <c r="AQ81" s="448"/>
      <c r="AR81" s="448"/>
      <c r="AS81" s="448"/>
      <c r="AT81" s="448"/>
      <c r="AU81" s="448"/>
      <c r="AV81" s="448"/>
      <c r="AW81" s="448"/>
      <c r="AX81" s="448"/>
      <c r="AY81" s="448"/>
      <c r="AZ81" s="448"/>
      <c r="BA81" s="450"/>
      <c r="BB81" s="451"/>
      <c r="BC81" s="450"/>
      <c r="BD81" s="451"/>
      <c r="BE81" s="450"/>
      <c r="BF81" s="451"/>
      <c r="BG81" s="450"/>
      <c r="BH81" s="447"/>
      <c r="BI81" s="447"/>
      <c r="BJ81" s="447"/>
    </row>
    <row r="82" spans="1:62" s="273" customFormat="1" ht="18" x14ac:dyDescent="0.3">
      <c r="A82" s="445"/>
      <c r="B82" s="161" t="s">
        <v>280</v>
      </c>
      <c r="C82" s="446"/>
      <c r="D82" s="445"/>
      <c r="E82" s="447"/>
      <c r="F82" s="447"/>
      <c r="G82" s="446"/>
      <c r="H82" s="446"/>
      <c r="I82" s="446"/>
      <c r="J82" s="446"/>
      <c r="K82" s="446"/>
      <c r="L82" s="446"/>
      <c r="M82" s="448"/>
      <c r="N82" s="448"/>
      <c r="O82" s="449"/>
      <c r="P82" s="449"/>
      <c r="Q82" s="449"/>
      <c r="R82" s="449"/>
      <c r="S82" s="450"/>
      <c r="T82" s="450"/>
      <c r="U82" s="450"/>
      <c r="V82" s="450"/>
      <c r="W82" s="448"/>
      <c r="X82" s="448"/>
      <c r="Y82" s="448"/>
      <c r="Z82" s="448"/>
      <c r="AA82" s="448"/>
      <c r="AB82" s="448"/>
      <c r="AC82" s="450"/>
      <c r="AD82" s="450"/>
      <c r="AE82" s="450"/>
      <c r="AF82" s="450"/>
      <c r="AG82" s="447"/>
      <c r="AH82" s="447"/>
      <c r="AI82" s="447"/>
      <c r="AJ82" s="447"/>
    </row>
    <row r="83" spans="1:62" s="273" customFormat="1" ht="18.75" customHeight="1" x14ac:dyDescent="0.3">
      <c r="A83" s="192"/>
      <c r="B83" s="161" t="s">
        <v>281</v>
      </c>
      <c r="C83" s="334"/>
      <c r="D83" s="334"/>
      <c r="E83" s="334"/>
      <c r="F83" s="334"/>
      <c r="G83" s="334"/>
      <c r="H83" s="334"/>
      <c r="I83" s="334"/>
      <c r="J83" s="334"/>
      <c r="K83" s="334"/>
      <c r="L83" s="334"/>
      <c r="M83" s="334"/>
      <c r="N83" s="334"/>
      <c r="O83" s="334"/>
      <c r="P83" s="334"/>
      <c r="Q83" s="334"/>
      <c r="R83" s="334"/>
      <c r="S83" s="334"/>
      <c r="T83" s="334"/>
      <c r="U83" s="334"/>
      <c r="V83" s="334"/>
      <c r="W83" s="334"/>
      <c r="X83" s="334"/>
      <c r="Y83" s="334"/>
      <c r="Z83" s="334"/>
      <c r="AA83" s="334"/>
      <c r="AB83" s="334"/>
      <c r="AC83" s="334"/>
      <c r="AD83" s="334"/>
      <c r="AE83" s="334"/>
      <c r="AF83" s="334"/>
      <c r="AG83" s="334"/>
      <c r="AH83" s="334"/>
      <c r="AI83" s="334"/>
      <c r="AJ83" s="334"/>
      <c r="AK83" s="334"/>
      <c r="AL83" s="334"/>
      <c r="AM83" s="334"/>
      <c r="AN83" s="334"/>
      <c r="AO83" s="334"/>
      <c r="AP83" s="334"/>
      <c r="AQ83" s="334"/>
      <c r="AR83" s="334"/>
      <c r="AS83" s="334"/>
      <c r="AT83" s="334"/>
      <c r="AU83" s="334"/>
      <c r="AV83" s="334"/>
    </row>
    <row r="84" spans="1:62" s="273" customFormat="1" ht="18.75" customHeight="1" x14ac:dyDescent="0.3">
      <c r="A84" s="192"/>
      <c r="B84" s="161" t="s">
        <v>389</v>
      </c>
      <c r="C84" s="334"/>
      <c r="D84" s="334"/>
      <c r="E84" s="334"/>
      <c r="F84" s="334"/>
      <c r="G84" s="334"/>
      <c r="H84" s="334"/>
      <c r="I84" s="334"/>
      <c r="J84" s="334"/>
      <c r="K84" s="334"/>
      <c r="L84" s="334"/>
      <c r="M84" s="334"/>
      <c r="N84" s="334"/>
      <c r="O84" s="334"/>
      <c r="P84" s="334"/>
      <c r="Q84" s="334"/>
      <c r="R84" s="334"/>
      <c r="S84" s="334"/>
      <c r="T84" s="334"/>
      <c r="U84" s="334"/>
      <c r="V84" s="334"/>
      <c r="W84" s="334"/>
      <c r="X84" s="334"/>
      <c r="Y84" s="334"/>
      <c r="Z84" s="334"/>
      <c r="AA84" s="334"/>
      <c r="AB84" s="334"/>
      <c r="AC84" s="334"/>
      <c r="AD84" s="334"/>
      <c r="AE84" s="334"/>
      <c r="AF84" s="334"/>
      <c r="AG84" s="334"/>
      <c r="AH84" s="334"/>
      <c r="AI84" s="334"/>
      <c r="AJ84" s="334"/>
      <c r="AK84" s="334"/>
      <c r="AL84" s="334"/>
      <c r="AM84" s="334"/>
      <c r="AN84" s="334"/>
      <c r="AO84" s="334"/>
      <c r="AP84" s="334"/>
      <c r="AQ84" s="334"/>
      <c r="AR84" s="334"/>
      <c r="AS84" s="334"/>
      <c r="AT84" s="334"/>
      <c r="AU84" s="334"/>
      <c r="AV84" s="334"/>
    </row>
    <row r="85" spans="1:62" s="273" customFormat="1" ht="18" x14ac:dyDescent="0.3">
      <c r="A85" s="192"/>
      <c r="B85" s="445" t="s">
        <v>388</v>
      </c>
      <c r="C85" s="161"/>
      <c r="D85" s="192"/>
      <c r="E85" s="169"/>
      <c r="F85" s="169"/>
      <c r="G85" s="161"/>
      <c r="H85" s="161"/>
      <c r="I85" s="161"/>
      <c r="J85" s="161"/>
      <c r="K85" s="161"/>
      <c r="L85" s="161"/>
      <c r="M85" s="193"/>
      <c r="N85" s="193"/>
      <c r="O85" s="194"/>
      <c r="P85" s="194"/>
      <c r="Q85" s="194"/>
      <c r="R85" s="194"/>
      <c r="S85" s="195"/>
      <c r="T85" s="195"/>
      <c r="U85" s="195"/>
      <c r="V85" s="195"/>
      <c r="W85" s="193"/>
      <c r="X85" s="193"/>
      <c r="Y85" s="193"/>
      <c r="Z85" s="193"/>
      <c r="AA85" s="193"/>
      <c r="AB85" s="193"/>
      <c r="AC85" s="195"/>
      <c r="AD85" s="195"/>
      <c r="AE85" s="195"/>
      <c r="AF85" s="195"/>
      <c r="AG85" s="169"/>
      <c r="AH85" s="169"/>
      <c r="AI85" s="169"/>
      <c r="AJ85" s="169"/>
    </row>
    <row r="86" spans="1:62" s="273" customFormat="1" ht="18" x14ac:dyDescent="0.3">
      <c r="A86" s="192"/>
      <c r="B86" s="446" t="s">
        <v>386</v>
      </c>
      <c r="C86" s="161"/>
      <c r="D86" s="192"/>
      <c r="E86" s="169"/>
      <c r="F86" s="169"/>
      <c r="G86" s="161"/>
      <c r="H86" s="161"/>
      <c r="I86" s="161"/>
      <c r="J86" s="161"/>
      <c r="K86" s="161"/>
      <c r="L86" s="161"/>
      <c r="M86" s="193"/>
      <c r="N86" s="193"/>
      <c r="O86" s="194"/>
      <c r="P86" s="194"/>
      <c r="Q86" s="194"/>
      <c r="R86" s="194"/>
      <c r="S86" s="195"/>
      <c r="T86" s="195"/>
      <c r="U86" s="195"/>
      <c r="V86" s="195"/>
      <c r="W86" s="193"/>
      <c r="X86" s="193"/>
      <c r="Y86" s="193"/>
      <c r="Z86" s="193"/>
      <c r="AA86" s="193"/>
      <c r="AB86" s="193"/>
      <c r="AC86" s="195"/>
      <c r="AD86" s="195"/>
      <c r="AE86" s="195"/>
      <c r="AF86" s="195"/>
      <c r="AG86" s="169"/>
      <c r="AH86" s="169"/>
      <c r="AI86" s="169"/>
      <c r="AJ86" s="169"/>
    </row>
    <row r="87" spans="1:62" s="273" customFormat="1" ht="18" x14ac:dyDescent="0.3">
      <c r="A87" s="192"/>
      <c r="B87" s="445" t="s">
        <v>257</v>
      </c>
      <c r="C87" s="161"/>
      <c r="D87" s="192"/>
      <c r="E87" s="169"/>
      <c r="F87" s="169"/>
      <c r="G87" s="161"/>
      <c r="H87" s="161"/>
      <c r="I87" s="161"/>
      <c r="J87" s="161"/>
      <c r="K87" s="161"/>
      <c r="L87" s="161"/>
      <c r="M87" s="193"/>
      <c r="N87" s="193"/>
      <c r="O87" s="194"/>
      <c r="P87" s="194"/>
      <c r="Q87" s="194"/>
      <c r="R87" s="194"/>
      <c r="S87" s="195"/>
      <c r="T87" s="195"/>
      <c r="U87" s="195"/>
      <c r="V87" s="195"/>
      <c r="W87" s="193"/>
      <c r="X87" s="193"/>
      <c r="Y87" s="193"/>
      <c r="Z87" s="193"/>
      <c r="AA87" s="193"/>
      <c r="AB87" s="193"/>
      <c r="AC87" s="195"/>
      <c r="AD87" s="195"/>
      <c r="AE87" s="195"/>
      <c r="AF87" s="195"/>
      <c r="AG87" s="169"/>
      <c r="AH87" s="169"/>
      <c r="AI87" s="169"/>
      <c r="AJ87" s="169"/>
    </row>
    <row r="88" spans="1:62" s="273" customFormat="1" ht="18" x14ac:dyDescent="0.3">
      <c r="A88" s="452"/>
      <c r="B88" s="445" t="s">
        <v>284</v>
      </c>
      <c r="C88" s="198"/>
      <c r="D88" s="452"/>
      <c r="E88" s="452"/>
      <c r="F88" s="452"/>
      <c r="G88" s="198"/>
      <c r="H88" s="198"/>
      <c r="I88" s="198"/>
      <c r="J88" s="198"/>
      <c r="K88" s="198"/>
      <c r="L88" s="198"/>
      <c r="M88" s="453"/>
      <c r="N88" s="453"/>
      <c r="O88" s="454"/>
      <c r="P88" s="454"/>
      <c r="Q88" s="454"/>
      <c r="R88" s="454"/>
      <c r="S88" s="455"/>
      <c r="T88" s="455"/>
      <c r="U88" s="455"/>
      <c r="V88" s="455"/>
      <c r="W88" s="453"/>
      <c r="X88" s="453"/>
      <c r="Y88" s="453"/>
      <c r="Z88" s="453"/>
      <c r="AA88" s="453"/>
      <c r="AB88" s="453"/>
      <c r="AC88" s="455"/>
      <c r="AD88" s="455"/>
      <c r="AE88" s="455"/>
      <c r="AF88" s="455"/>
      <c r="AG88" s="452"/>
      <c r="AH88" s="452"/>
      <c r="AI88" s="452"/>
      <c r="AJ88" s="452"/>
    </row>
    <row r="89" spans="1:62" s="273" customFormat="1" ht="18" x14ac:dyDescent="0.3">
      <c r="A89" s="192"/>
      <c r="B89" s="192" t="s">
        <v>285</v>
      </c>
      <c r="C89" s="161"/>
      <c r="D89" s="192"/>
      <c r="E89" s="169"/>
      <c r="F89" s="169"/>
      <c r="G89" s="161"/>
      <c r="H89" s="161"/>
      <c r="I89" s="161"/>
      <c r="J89" s="161"/>
      <c r="K89" s="446" t="s">
        <v>44</v>
      </c>
      <c r="L89" s="446"/>
      <c r="M89" s="456" t="s">
        <v>46</v>
      </c>
      <c r="N89" s="456"/>
      <c r="O89" s="457"/>
      <c r="P89" s="457"/>
      <c r="Q89" s="458" t="s">
        <v>48</v>
      </c>
      <c r="R89" s="458"/>
      <c r="S89" s="458" t="s">
        <v>50</v>
      </c>
      <c r="T89" s="458"/>
      <c r="U89" s="447" t="s">
        <v>7</v>
      </c>
      <c r="V89" s="447"/>
      <c r="W89" s="459" t="s">
        <v>30</v>
      </c>
      <c r="X89" s="459"/>
      <c r="Y89" s="459" t="s">
        <v>31</v>
      </c>
      <c r="Z89" s="459"/>
      <c r="AA89" s="447" t="s">
        <v>56</v>
      </c>
      <c r="AB89" s="447"/>
      <c r="AC89" s="459" t="s">
        <v>27</v>
      </c>
      <c r="AD89" s="459"/>
      <c r="AE89" s="459" t="s">
        <v>32</v>
      </c>
      <c r="AF89" s="459"/>
      <c r="AG89" s="169"/>
      <c r="AH89" s="169"/>
    </row>
    <row r="90" spans="1:62" s="273" customFormat="1" ht="54.75" customHeight="1" x14ac:dyDescent="0.3">
      <c r="A90" s="161"/>
      <c r="B90" s="1332" t="s">
        <v>286</v>
      </c>
      <c r="C90" s="1332"/>
      <c r="D90" s="1332"/>
      <c r="E90" s="1332"/>
      <c r="F90" s="1332"/>
      <c r="G90" s="1332"/>
      <c r="H90" s="1332"/>
      <c r="I90" s="1332"/>
      <c r="J90" s="1332"/>
      <c r="K90" s="1332"/>
      <c r="L90" s="1332"/>
      <c r="M90" s="1332"/>
      <c r="N90" s="1332"/>
      <c r="O90" s="1332"/>
      <c r="P90" s="1332"/>
      <c r="Q90" s="1332"/>
      <c r="R90" s="1332"/>
      <c r="S90" s="1332"/>
      <c r="T90" s="1332"/>
      <c r="U90" s="1332"/>
      <c r="V90" s="1332"/>
      <c r="W90" s="1332"/>
      <c r="X90" s="1332"/>
      <c r="Y90" s="1332"/>
      <c r="Z90" s="1332"/>
      <c r="AA90" s="1332"/>
      <c r="AB90" s="1332"/>
      <c r="AC90" s="1332"/>
      <c r="AD90" s="1332"/>
      <c r="AE90" s="1332"/>
      <c r="AF90" s="1332"/>
      <c r="AG90" s="1332"/>
      <c r="AH90" s="1332"/>
      <c r="AI90" s="1332"/>
      <c r="AJ90" s="1332"/>
      <c r="AK90" s="1332"/>
      <c r="AL90" s="1332"/>
      <c r="AM90" s="1332"/>
      <c r="AN90" s="1332"/>
      <c r="AO90" s="1332"/>
      <c r="AP90" s="1332"/>
      <c r="AQ90" s="1332"/>
      <c r="AR90" s="1332"/>
      <c r="AS90" s="1332"/>
      <c r="AT90" s="1332"/>
      <c r="AU90" s="1332"/>
      <c r="AV90" s="1332"/>
      <c r="AW90" s="1332"/>
      <c r="AX90" s="1332"/>
      <c r="AY90" s="1332"/>
      <c r="AZ90" s="1332"/>
      <c r="BA90" s="1332"/>
      <c r="BB90" s="1332"/>
      <c r="BC90" s="1332"/>
    </row>
    <row r="91" spans="1:62" s="273" customFormat="1" ht="18" x14ac:dyDescent="0.3">
      <c r="A91" s="161"/>
      <c r="B91" s="1332" t="s">
        <v>287</v>
      </c>
      <c r="C91" s="1332"/>
      <c r="D91" s="1332"/>
      <c r="E91" s="1332"/>
      <c r="F91" s="1332"/>
      <c r="G91" s="1332"/>
      <c r="H91" s="1332"/>
      <c r="I91" s="1332"/>
      <c r="J91" s="1332"/>
      <c r="K91" s="1332"/>
      <c r="L91" s="1332"/>
      <c r="M91" s="1332"/>
      <c r="N91" s="1332"/>
      <c r="O91" s="1332"/>
      <c r="P91" s="1332"/>
      <c r="Q91" s="1332"/>
      <c r="R91" s="1332"/>
      <c r="S91" s="1332"/>
      <c r="T91" s="1332"/>
      <c r="U91" s="1332"/>
      <c r="V91" s="1332"/>
      <c r="W91" s="1332"/>
      <c r="X91" s="1332"/>
      <c r="Y91" s="1332"/>
      <c r="Z91" s="1332"/>
      <c r="AA91" s="1332"/>
      <c r="AB91" s="1332"/>
      <c r="AC91" s="1332"/>
      <c r="AD91" s="1332"/>
      <c r="AE91" s="441"/>
      <c r="AF91" s="441"/>
      <c r="AG91" s="169"/>
      <c r="AH91" s="169"/>
      <c r="AI91" s="169"/>
      <c r="AJ91" s="169"/>
    </row>
    <row r="92" spans="1:62" s="273" customFormat="1" ht="18" x14ac:dyDescent="0.3">
      <c r="A92" s="161"/>
      <c r="B92" s="192" t="s">
        <v>288</v>
      </c>
      <c r="C92" s="441"/>
      <c r="D92" s="441"/>
      <c r="E92" s="441"/>
      <c r="F92" s="441"/>
      <c r="G92" s="441"/>
      <c r="H92" s="441"/>
      <c r="I92" s="441"/>
      <c r="J92" s="441"/>
      <c r="K92" s="441"/>
      <c r="L92" s="441"/>
      <c r="M92" s="197"/>
      <c r="N92" s="197"/>
      <c r="O92" s="197"/>
      <c r="P92" s="197"/>
      <c r="Q92" s="197"/>
      <c r="R92" s="197"/>
      <c r="S92" s="197"/>
      <c r="T92" s="197"/>
      <c r="U92" s="197"/>
      <c r="V92" s="197"/>
      <c r="W92" s="197"/>
      <c r="X92" s="197"/>
      <c r="Y92" s="197"/>
      <c r="Z92" s="197"/>
      <c r="AA92" s="197"/>
      <c r="AB92" s="197"/>
      <c r="AC92" s="197"/>
      <c r="AD92" s="197"/>
      <c r="AE92" s="197"/>
      <c r="AF92" s="197"/>
      <c r="AG92" s="199"/>
      <c r="AH92" s="199"/>
      <c r="AI92" s="199"/>
      <c r="AJ92" s="199"/>
    </row>
    <row r="93" spans="1:62" s="273" customFormat="1" ht="37.5" customHeight="1" x14ac:dyDescent="0.3">
      <c r="A93" s="161"/>
      <c r="B93" s="1332" t="s">
        <v>289</v>
      </c>
      <c r="C93" s="1332"/>
      <c r="D93" s="1332"/>
      <c r="E93" s="1332"/>
      <c r="F93" s="1332"/>
      <c r="G93" s="1332"/>
      <c r="H93" s="1332"/>
      <c r="I93" s="1332"/>
      <c r="J93" s="1332"/>
      <c r="K93" s="1332"/>
      <c r="L93" s="1332"/>
      <c r="M93" s="1332"/>
      <c r="N93" s="1332"/>
      <c r="O93" s="1332"/>
      <c r="P93" s="1332"/>
      <c r="Q93" s="1332"/>
      <c r="R93" s="1332"/>
      <c r="S93" s="1332"/>
      <c r="T93" s="1332"/>
      <c r="U93" s="1332"/>
      <c r="V93" s="1332"/>
      <c r="W93" s="1332"/>
      <c r="X93" s="1332"/>
      <c r="Y93" s="1332"/>
      <c r="Z93" s="1332"/>
      <c r="AA93" s="1332"/>
      <c r="AB93" s="1332"/>
      <c r="AC93" s="1332"/>
      <c r="AD93" s="1332"/>
      <c r="AE93" s="1332"/>
      <c r="AF93" s="1332"/>
      <c r="AG93" s="1332"/>
      <c r="AH93" s="1332"/>
      <c r="AI93" s="1332"/>
      <c r="AJ93" s="1332"/>
      <c r="AK93" s="1332"/>
      <c r="AL93" s="1332"/>
      <c r="AM93" s="1332"/>
      <c r="AN93" s="1332"/>
      <c r="AO93" s="1332"/>
      <c r="AP93" s="1332"/>
      <c r="AQ93" s="1332"/>
      <c r="AR93" s="1332"/>
      <c r="AS93" s="1332"/>
      <c r="AT93" s="1332"/>
      <c r="AU93" s="1332"/>
      <c r="AV93" s="1332"/>
      <c r="AW93" s="1332"/>
      <c r="AX93" s="1332"/>
      <c r="AY93" s="1332"/>
      <c r="AZ93" s="1332"/>
      <c r="BA93" s="1332"/>
      <c r="BB93" s="1332"/>
      <c r="BC93" s="1332"/>
    </row>
    <row r="94" spans="1:62" s="273" customFormat="1" ht="18" x14ac:dyDescent="0.3">
      <c r="A94" s="161"/>
      <c r="B94" s="441"/>
      <c r="C94" s="441"/>
      <c r="D94" s="441"/>
      <c r="E94" s="441"/>
      <c r="F94" s="441"/>
      <c r="G94" s="441"/>
      <c r="H94" s="441"/>
      <c r="I94" s="441"/>
      <c r="J94" s="441"/>
      <c r="K94" s="441"/>
      <c r="L94" s="441"/>
      <c r="M94" s="197"/>
      <c r="N94" s="197"/>
      <c r="O94" s="197"/>
      <c r="P94" s="197"/>
      <c r="Q94" s="197"/>
      <c r="R94" s="197"/>
      <c r="S94" s="197"/>
      <c r="T94" s="197"/>
      <c r="U94" s="197"/>
      <c r="V94" s="197"/>
      <c r="W94" s="197"/>
      <c r="X94" s="197"/>
      <c r="Y94" s="197"/>
      <c r="Z94" s="197"/>
      <c r="AA94" s="197"/>
      <c r="AB94" s="197"/>
      <c r="AC94" s="197"/>
      <c r="AD94" s="197"/>
      <c r="AE94" s="197"/>
      <c r="AF94" s="197"/>
      <c r="AG94" s="169"/>
      <c r="AH94" s="169"/>
      <c r="AI94" s="169"/>
      <c r="AJ94" s="169"/>
    </row>
    <row r="95" spans="1:62" s="273" customFormat="1" ht="18" x14ac:dyDescent="0.3">
      <c r="A95" s="161"/>
      <c r="B95" s="1332" t="s">
        <v>283</v>
      </c>
      <c r="C95" s="1332"/>
      <c r="D95" s="1332"/>
      <c r="E95" s="1332"/>
      <c r="F95" s="1332"/>
      <c r="G95" s="1332"/>
      <c r="H95" s="1332"/>
      <c r="I95" s="1332"/>
      <c r="J95" s="1332"/>
      <c r="K95" s="1332"/>
      <c r="L95" s="1332"/>
      <c r="M95" s="1332"/>
      <c r="N95" s="1332"/>
      <c r="O95" s="1332"/>
      <c r="P95" s="1332"/>
      <c r="Q95" s="1332"/>
      <c r="R95" s="1332"/>
      <c r="S95" s="1332"/>
      <c r="T95" s="1332"/>
      <c r="U95" s="1332"/>
      <c r="V95" s="1332"/>
      <c r="W95" s="1332"/>
      <c r="X95" s="1332"/>
      <c r="Y95" s="1332"/>
      <c r="Z95" s="1332"/>
      <c r="AA95" s="1332"/>
      <c r="AB95" s="1332"/>
      <c r="AC95" s="1332"/>
      <c r="AD95" s="1332"/>
      <c r="AE95" s="1332"/>
      <c r="AF95" s="1332"/>
      <c r="AG95" s="1332"/>
      <c r="AH95" s="1332"/>
      <c r="AI95" s="1332"/>
      <c r="AJ95" s="1332"/>
      <c r="AK95" s="1332"/>
      <c r="AL95" s="1332"/>
      <c r="AM95" s="1332"/>
      <c r="AN95" s="1332"/>
      <c r="AO95" s="1332"/>
      <c r="AP95" s="1332"/>
      <c r="AQ95" s="1332"/>
      <c r="AR95" s="1332"/>
      <c r="AS95" s="1332"/>
      <c r="AT95" s="1332"/>
      <c r="AU95" s="1332"/>
      <c r="AV95" s="197"/>
      <c r="AW95" s="197"/>
      <c r="AX95" s="197"/>
      <c r="AY95" s="197"/>
      <c r="AZ95" s="197"/>
      <c r="BA95" s="197"/>
      <c r="BB95" s="198"/>
      <c r="BC95" s="197"/>
      <c r="BD95" s="198"/>
      <c r="BE95" s="197"/>
      <c r="BF95" s="169"/>
      <c r="BG95" s="169"/>
      <c r="BH95" s="169"/>
    </row>
    <row r="96" spans="1:62" x14ac:dyDescent="0.3">
      <c r="BB96" s="2"/>
      <c r="BD96" s="2"/>
      <c r="BF96" s="2"/>
    </row>
    <row r="97" spans="54:58" x14ac:dyDescent="0.3">
      <c r="BB97" s="2"/>
      <c r="BD97" s="2"/>
      <c r="BF97" s="2"/>
    </row>
    <row r="98" spans="54:58" x14ac:dyDescent="0.3">
      <c r="BB98" s="2"/>
      <c r="BD98" s="2"/>
      <c r="BF98" s="2"/>
    </row>
    <row r="99" spans="54:58" x14ac:dyDescent="0.3">
      <c r="BB99" s="2"/>
      <c r="BD99" s="2"/>
      <c r="BF99" s="2"/>
    </row>
    <row r="100" spans="54:58" x14ac:dyDescent="0.3">
      <c r="BB100" s="2"/>
      <c r="BD100" s="2"/>
      <c r="BF100" s="2"/>
    </row>
    <row r="101" spans="54:58" x14ac:dyDescent="0.3">
      <c r="BB101" s="118"/>
      <c r="BD101" s="118"/>
      <c r="BF101" s="118"/>
    </row>
    <row r="102" spans="54:58" x14ac:dyDescent="0.3">
      <c r="BB102" s="118"/>
      <c r="BD102" s="118"/>
      <c r="BF102" s="118"/>
    </row>
  </sheetData>
  <mergeCells count="31">
    <mergeCell ref="AC4:AG5"/>
    <mergeCell ref="AI4:AU5"/>
    <mergeCell ref="A1:Q1"/>
    <mergeCell ref="U1:AU1"/>
    <mergeCell ref="U2:AA2"/>
    <mergeCell ref="AC2:AG3"/>
    <mergeCell ref="AI2:AU3"/>
    <mergeCell ref="B93:BC93"/>
    <mergeCell ref="B95:AU95"/>
    <mergeCell ref="A7:AW7"/>
    <mergeCell ref="A8:AW8"/>
    <mergeCell ref="A9:AW9"/>
    <mergeCell ref="A10:AW10"/>
    <mergeCell ref="H17:H18"/>
    <mergeCell ref="J17:J18"/>
    <mergeCell ref="K17:M17"/>
    <mergeCell ref="O17:Y17"/>
    <mergeCell ref="AA17:AD17"/>
    <mergeCell ref="AE17:AI17"/>
    <mergeCell ref="A17:A18"/>
    <mergeCell ref="B17:B18"/>
    <mergeCell ref="C17:D18"/>
    <mergeCell ref="E17:E18"/>
    <mergeCell ref="A11:AW11"/>
    <mergeCell ref="A12:AT12"/>
    <mergeCell ref="AM17:AT17"/>
    <mergeCell ref="B90:BC90"/>
    <mergeCell ref="B91:AD91"/>
    <mergeCell ref="F17:F18"/>
    <mergeCell ref="G17:G18"/>
    <mergeCell ref="I17:I18"/>
  </mergeCells>
  <conditionalFormatting sqref="M19:N68">
    <cfRule type="expression" dxfId="131" priority="14">
      <formula>IF(ISNUMBER(M19),IF(((YEAR(TODAY()))-14)&gt;=E19,FALSE,TRUE))</formula>
    </cfRule>
  </conditionalFormatting>
  <conditionalFormatting sqref="K19:L68">
    <cfRule type="expression" dxfId="130" priority="13">
      <formula>IF(ISNUMBER(K19),IF(((YEAR(TODAY()))-12)&gt;=E19,FALSE,TRUE))</formula>
    </cfRule>
  </conditionalFormatting>
  <conditionalFormatting sqref="AA19:AB68">
    <cfRule type="expression" dxfId="129" priority="12">
      <formula>IF(ISNUMBER(AA19),IF(((YEAR(TODAY()))-12)&gt;=E19,FALSE,TRUE))</formula>
    </cfRule>
  </conditionalFormatting>
  <conditionalFormatting sqref="AC19:AD68">
    <cfRule type="expression" dxfId="128" priority="11">
      <formula>IF(ISNUMBER(AC19),IF(((YEAR(TODAY()))-12)&gt;=E19,FALSE,TRUE))</formula>
    </cfRule>
  </conditionalFormatting>
  <conditionalFormatting sqref="Y19:Z67">
    <cfRule type="expression" dxfId="127" priority="15">
      <formula>IF(ISNUMBER(Y19),IF(((YEAR(TODAY()))-12)&gt;=E19,FALSE,TRUE))</formula>
    </cfRule>
  </conditionalFormatting>
  <conditionalFormatting sqref="AS19:AS68 AQ19:AQ68 K19:AJ68">
    <cfRule type="expression" dxfId="126" priority="9">
      <formula>IF(NOT(ISBLANK(K19)),IF(ISNUMBER(K19),IF(INT(K19/10000)&gt;23,TRUE,IF(INT(MOD(K19,10000)/100)&gt;59.99,TRUE,IF(MOD(K19,100)&gt;59.99,TRUE,FALSE))),TRUE))</formula>
    </cfRule>
  </conditionalFormatting>
  <conditionalFormatting sqref="G19:G68">
    <cfRule type="expression" dxfId="125" priority="8">
      <formula>IF(G19="м",FALSE,IF(G19="ж",FALSE,TRUE))</formula>
    </cfRule>
  </conditionalFormatting>
  <conditionalFormatting sqref="AR19:AR68">
    <cfRule type="expression" dxfId="124" priority="7">
      <formula>IF(ISBLANK(AQ19),IF(ISBLANK(AR19),FALSE,TRUE),IF(ISNUMBER(AR19),FALSE,TRUE))</formula>
    </cfRule>
  </conditionalFormatting>
  <conditionalFormatting sqref="AT19:AT68">
    <cfRule type="expression" dxfId="123" priority="6">
      <formula>IF(ISBLANK(AS19),IF(ISBLANK(AT19),FALSE,TRUE),IF(ISNUMBER(AT19),FALSE,TRUE))</formula>
    </cfRule>
  </conditionalFormatting>
  <conditionalFormatting sqref="AW19:AW28 B19:B68">
    <cfRule type="expression" dxfId="122" priority="17">
      <formula>IF($B19&lt;&gt;$U$3,IF($B19&lt;&gt;$U$4,IF($B19&lt;&gt;$U$5,IF($B19&lt;&gt;$W$3,IF($B19&lt;&gt;$W$4,IF($B19&lt;&gt;$W$5,IF($B19&lt;&gt;$Y$3,IF($B19&lt;&gt;$Y$4,IF($B19&lt;&gt;$Y$5,IF($B19&lt;&gt;$AA$3,IF($B19&lt;&gt;$AA$4,TRUE)))))))))))</formula>
    </cfRule>
  </conditionalFormatting>
  <conditionalFormatting sqref="AK19:AL68">
    <cfRule type="expression" dxfId="121" priority="5">
      <formula>IF(NOT(ISBLANK(AK19)),IF(ISNUMBER(AK19),IF(INT(AK19/10000)&gt;23,TRUE,IF(INT(MOD(AK19,10000)/100)&gt;59.99,TRUE,IF(MOD(AK19,100)&gt;59.99,TRUE,FALSE))),TRUE))</formula>
    </cfRule>
  </conditionalFormatting>
  <conditionalFormatting sqref="AO19:AO68 AM19:AM68">
    <cfRule type="expression" dxfId="120" priority="4">
      <formula>IF(NOT(ISBLANK(AM19)),IF(ISNUMBER(AM19),IF(INT(AM19/10000)&gt;23,TRUE,IF(INT(MOD(AM19,10000)/100)&gt;59.99,TRUE,IF(MOD(AM19,100)&gt;59.99,TRUE,FALSE))),TRUE))</formula>
    </cfRule>
  </conditionalFormatting>
  <conditionalFormatting sqref="AN19:AN68">
    <cfRule type="expression" dxfId="119" priority="3">
      <formula>IF(ISBLANK(AM19),IF(ISBLANK(AN19),FALSE,TRUE),IF(ISNUMBER(AN19),FALSE,TRUE))</formula>
    </cfRule>
  </conditionalFormatting>
  <conditionalFormatting sqref="AP19:AP68">
    <cfRule type="expression" dxfId="118" priority="2">
      <formula>IF(ISBLANK(AO19),IF(ISBLANK(AP19),FALSE,TRUE),IF(ISNUMBER(AP19),FALSE,TRUE))</formula>
    </cfRule>
  </conditionalFormatting>
  <conditionalFormatting sqref="E19:E68">
    <cfRule type="expression" dxfId="117" priority="1">
      <formula>IF(ISBLANK(E19),FALSE,IF(IF(ISNUMBER(#REF!),IF(YEAR(TODAY())-#REF!&lt;=E19,FALSE,TRUE),FALSE),TRUE,IF(ISNUMBER(#REF!),IF(YEAR(TODAY())-#REF!&lt;E19,TRUE,FALSE),FALSE)))</formula>
    </cfRule>
  </conditionalFormatting>
  <conditionalFormatting sqref="J19:J68">
    <cfRule type="expression" dxfId="116" priority="833">
      <formula>IF(I19=1,IF(J19&gt;$S$2,TRUE),IF(I19=2,IF(J19&gt;$S$3,TRUE),IF(I19=3,IF(J19&gt;$S$4,TRUE),IF(I19=4,IF(J19&gt;$S$5,TRUE)))))</formula>
    </cfRule>
  </conditionalFormatting>
  <pageMargins left="0.31496062992125984" right="0.31496062992125984" top="0.55118110236220474" bottom="0.39370078740157483" header="0.31496062992125984" footer="0.31496062992125984"/>
  <pageSetup paperSize="9" orientation="landscape" verticalDpi="1200" r:id="rId1"/>
  <headerFooter>
    <oddFooter>&amp;R&amp;"Times New Roman,курсив"&amp;8Стр. &amp;P из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tabColor theme="5" tint="0.59999389629810485"/>
  </sheetPr>
  <dimension ref="A1:K76"/>
  <sheetViews>
    <sheetView workbookViewId="0">
      <selection activeCell="AJ21" sqref="AJ21"/>
    </sheetView>
  </sheetViews>
  <sheetFormatPr defaultRowHeight="14.4" x14ac:dyDescent="0.3"/>
  <cols>
    <col min="1" max="1" width="3.88671875" customWidth="1"/>
    <col min="2" max="2" width="19.44140625" customWidth="1"/>
    <col min="3" max="3" width="3.109375" customWidth="1"/>
    <col min="4" max="4" width="18" customWidth="1"/>
    <col min="5" max="5" width="14.6640625" customWidth="1"/>
    <col min="6" max="6" width="16.109375" customWidth="1"/>
    <col min="7" max="7" width="10" customWidth="1"/>
    <col min="8" max="8" width="11" customWidth="1"/>
    <col min="9" max="9" width="9.88671875" customWidth="1"/>
    <col min="10" max="10" width="10" customWidth="1"/>
    <col min="11" max="11" width="25.88671875" customWidth="1"/>
    <col min="12" max="30" width="0.6640625" customWidth="1"/>
  </cols>
  <sheetData>
    <row r="1" spans="1:11" ht="23.25" customHeight="1" x14ac:dyDescent="0.3">
      <c r="H1" s="1336" t="s">
        <v>371</v>
      </c>
      <c r="I1" s="1336"/>
      <c r="J1" s="1336"/>
      <c r="K1" s="1336"/>
    </row>
    <row r="2" spans="1:11" ht="15.75" customHeight="1" x14ac:dyDescent="0.3">
      <c r="H2" s="1336"/>
      <c r="I2" s="1336"/>
      <c r="J2" s="1336"/>
      <c r="K2" s="1336"/>
    </row>
    <row r="3" spans="1:11" ht="31.8" x14ac:dyDescent="0.3">
      <c r="A3" s="1339" t="s">
        <v>369</v>
      </c>
      <c r="B3" s="1339"/>
      <c r="C3" s="1339"/>
      <c r="D3" s="1339"/>
      <c r="E3" s="1339"/>
      <c r="F3" s="1339"/>
      <c r="G3" s="1339"/>
      <c r="H3" s="1339"/>
      <c r="I3" s="1339"/>
      <c r="J3" s="1339"/>
      <c r="K3" s="1339"/>
    </row>
    <row r="4" spans="1:11" ht="23.25" customHeight="1" x14ac:dyDescent="0.3">
      <c r="A4" s="373"/>
      <c r="B4" s="392" t="s">
        <v>361</v>
      </c>
      <c r="C4" s="392"/>
      <c r="D4" s="1340" t="str">
        <f>'Техническая по возраст группам'!E15</f>
        <v>Полное Название команды, город(край, область и пр.)</v>
      </c>
      <c r="E4" s="1340"/>
      <c r="F4" s="1340"/>
      <c r="G4" s="1340"/>
      <c r="H4" s="1340"/>
      <c r="I4" s="1340"/>
      <c r="J4" s="1340"/>
      <c r="K4" s="1340"/>
    </row>
    <row r="5" spans="1:11" ht="36.75" customHeight="1" x14ac:dyDescent="0.3">
      <c r="A5" s="1370" t="s">
        <v>140</v>
      </c>
      <c r="B5" s="1370"/>
      <c r="C5" s="405"/>
      <c r="D5" s="1343" t="str">
        <f>'Техническая по возраст группам'!G17</f>
        <v>Название Соревнований по подводному спорту (1460008511Я) (плавание в ластах)</v>
      </c>
      <c r="E5" s="1344"/>
      <c r="F5" s="1344"/>
      <c r="G5" s="1344"/>
      <c r="H5" s="1344"/>
      <c r="I5" s="1344"/>
      <c r="J5" s="1344"/>
      <c r="K5" s="1344"/>
    </row>
    <row r="6" spans="1:11" ht="26.25" customHeight="1" x14ac:dyDescent="0.3">
      <c r="A6" s="1371" t="s">
        <v>365</v>
      </c>
      <c r="B6" s="1371"/>
      <c r="C6" s="406"/>
      <c r="D6" s="1341" t="str">
        <f>'Техническая по возраст группам'!W2</f>
        <v>г. Город, бассейн "ААА", 50 м</v>
      </c>
      <c r="E6" s="1341"/>
      <c r="F6" s="1341"/>
      <c r="G6" s="1341"/>
      <c r="H6" s="1341"/>
      <c r="I6" s="1341"/>
      <c r="J6" s="417" t="s">
        <v>366</v>
      </c>
      <c r="K6" s="418" t="str">
        <f>'Техническая по возраст группам'!W4</f>
        <v>02-06 декабря 2018 г.</v>
      </c>
    </row>
    <row r="7" spans="1:11" ht="21" customHeight="1" x14ac:dyDescent="0.35">
      <c r="A7" s="162"/>
      <c r="B7" s="162"/>
      <c r="C7" s="162"/>
      <c r="D7" s="158"/>
      <c r="E7" s="390"/>
      <c r="F7" s="390"/>
      <c r="G7" s="390"/>
      <c r="H7" s="390"/>
      <c r="I7" s="390"/>
      <c r="J7" s="390"/>
      <c r="K7" s="390"/>
    </row>
    <row r="8" spans="1:11" ht="51" customHeight="1" x14ac:dyDescent="0.3">
      <c r="A8" s="412" t="s">
        <v>1</v>
      </c>
      <c r="B8" s="1342" t="s">
        <v>368</v>
      </c>
      <c r="C8" s="1342"/>
      <c r="D8" s="1342"/>
      <c r="E8" s="414" t="s">
        <v>359</v>
      </c>
      <c r="F8" s="413" t="s">
        <v>362</v>
      </c>
      <c r="G8" s="414" t="s">
        <v>1005</v>
      </c>
      <c r="H8" s="659" t="s">
        <v>1004</v>
      </c>
      <c r="I8" s="1337" t="s">
        <v>24</v>
      </c>
      <c r="J8" s="1338"/>
      <c r="K8" s="415" t="s">
        <v>363</v>
      </c>
    </row>
    <row r="9" spans="1:11" s="391" customFormat="1" ht="21" customHeight="1" x14ac:dyDescent="0.35">
      <c r="A9" s="413">
        <v>1</v>
      </c>
      <c r="B9" s="1368" t="str">
        <f>'Техническая по возраст группам'!C21</f>
        <v>Девушки</v>
      </c>
      <c r="C9" s="1369"/>
      <c r="D9" s="924">
        <f>'Техническая по возраст группам'!D21</f>
        <v>0</v>
      </c>
      <c r="E9" s="925">
        <f>'Техническая по возраст группам'!E21</f>
        <v>38019</v>
      </c>
      <c r="F9" s="415" t="str">
        <f>IF('Техническая по возраст группам'!G21="Ж","спортсменка",IF('Техническая по возраст группам'!G21="М","спортсмен","не понятно кто"))</f>
        <v>спортсменка</v>
      </c>
      <c r="G9" s="415" t="str">
        <f ca="1">'Техническая по возраст группам'!H21</f>
        <v>нед-н</v>
      </c>
      <c r="H9" s="415" t="str">
        <f>'Техническая по возраст группам'!B21</f>
        <v>МС</v>
      </c>
      <c r="I9" s="1333" t="str">
        <f>'Техническая по возраст группам'!I21</f>
        <v>Фамилия_1 Имя Отчество</v>
      </c>
      <c r="J9" s="1334"/>
      <c r="K9" s="149"/>
    </row>
    <row r="10" spans="1:11" s="391" customFormat="1" ht="21" customHeight="1" x14ac:dyDescent="0.35">
      <c r="A10" s="413">
        <v>2</v>
      </c>
      <c r="B10" s="1368" t="str">
        <f>'Техническая по возраст группам'!C22</f>
        <v>Девушки</v>
      </c>
      <c r="C10" s="1369"/>
      <c r="D10" s="924" t="str">
        <f>'Техническая по возраст группам'!D22</f>
        <v xml:space="preserve"> </v>
      </c>
      <c r="E10" s="925">
        <f>'Техническая по возраст группам'!E22</f>
        <v>0</v>
      </c>
      <c r="F10" s="415" t="str">
        <f>IF('Техническая по возраст группам'!G22="Ж","спортсменка",IF('Техническая по возраст группам'!G22="М","спортсмен","не понятно кто"))</f>
        <v>спортсменка</v>
      </c>
      <c r="G10" s="415" t="str">
        <f ca="1">'Техническая по возраст группам'!H22</f>
        <v>г.р.???</v>
      </c>
      <c r="H10" s="415" t="str">
        <f>'Техническая по возраст группам'!B22</f>
        <v>КМС</v>
      </c>
      <c r="I10" s="1333" t="str">
        <f>'Техническая по возраст группам'!I22</f>
        <v>Фамилия_1 Имя Отчество</v>
      </c>
      <c r="J10" s="1334"/>
      <c r="K10" s="149"/>
    </row>
    <row r="11" spans="1:11" s="391" customFormat="1" ht="21" customHeight="1" x14ac:dyDescent="0.35">
      <c r="A11" s="413">
        <v>3</v>
      </c>
      <c r="B11" s="1368" t="str">
        <f>'Техническая по возраст группам'!C23</f>
        <v>Девушки</v>
      </c>
      <c r="C11" s="1369"/>
      <c r="D11" s="924" t="str">
        <f>'Техническая по возраст группам'!D23</f>
        <v xml:space="preserve"> </v>
      </c>
      <c r="E11" s="925">
        <f>'Техническая по возраст группам'!E23</f>
        <v>0</v>
      </c>
      <c r="F11" s="415" t="str">
        <f>IF('Техническая по возраст группам'!G23="Ж","спортсменка",IF('Техническая по возраст группам'!G23="М","спортсмен","не понятно кто"))</f>
        <v>спортсменка</v>
      </c>
      <c r="G11" s="415" t="str">
        <f ca="1">'Техническая по возраст группам'!H23</f>
        <v>г.р.???</v>
      </c>
      <c r="H11" s="415" t="str">
        <f>'Техническая по возраст группам'!B23</f>
        <v>I</v>
      </c>
      <c r="I11" s="1333" t="str">
        <f>'Техническая по возраст группам'!I23</f>
        <v>Фамилия_1 Имя Отчество</v>
      </c>
      <c r="J11" s="1334"/>
      <c r="K11" s="149"/>
    </row>
    <row r="12" spans="1:11" s="391" customFormat="1" ht="21" customHeight="1" x14ac:dyDescent="0.3">
      <c r="A12" s="413">
        <v>4</v>
      </c>
      <c r="B12" s="1368" t="str">
        <f>'Техническая по возраст группам'!C24</f>
        <v>Девушки</v>
      </c>
      <c r="C12" s="1369"/>
      <c r="D12" s="924" t="str">
        <f>'Техническая по возраст группам'!D24</f>
        <v xml:space="preserve"> </v>
      </c>
      <c r="E12" s="925">
        <f>'Техническая по возраст группам'!E24</f>
        <v>0</v>
      </c>
      <c r="F12" s="415" t="str">
        <f>IF('Техническая по возраст группам'!G24="Ж","спортсменка",IF('Техническая по возраст группам'!G24="М","спортсмен","не понятно кто"))</f>
        <v>спортсменка</v>
      </c>
      <c r="G12" s="415" t="str">
        <f ca="1">'Техническая по возраст группам'!H24</f>
        <v>г.р.???</v>
      </c>
      <c r="H12" s="415" t="str">
        <f>'Техническая по возраст группам'!B24</f>
        <v>II</v>
      </c>
      <c r="I12" s="1333" t="str">
        <f>'Техническая по возраст группам'!I24</f>
        <v>Фамилия_1 Имя Отчество</v>
      </c>
      <c r="J12" s="1334"/>
      <c r="K12" s="149"/>
    </row>
    <row r="13" spans="1:11" s="391" customFormat="1" ht="21" customHeight="1" x14ac:dyDescent="0.3">
      <c r="A13" s="413">
        <v>5</v>
      </c>
      <c r="B13" s="1368" t="str">
        <f>'Техническая по возраст группам'!C25</f>
        <v>Девушки</v>
      </c>
      <c r="C13" s="1369"/>
      <c r="D13" s="924" t="str">
        <f>'Техническая по возраст группам'!D25</f>
        <v xml:space="preserve"> </v>
      </c>
      <c r="E13" s="925">
        <f>'Техническая по возраст группам'!E25</f>
        <v>0</v>
      </c>
      <c r="F13" s="415" t="str">
        <f>IF('Техническая по возраст группам'!G25="Ж","спортсменка",IF('Техническая по возраст группам'!G25="М","спортсмен","не понятно кто"))</f>
        <v>спортсменка</v>
      </c>
      <c r="G13" s="415" t="str">
        <f ca="1">'Техническая по возраст группам'!H25</f>
        <v>г.р.???</v>
      </c>
      <c r="H13" s="415" t="str">
        <f>'Техническая по возраст группам'!B25</f>
        <v>III</v>
      </c>
      <c r="I13" s="1333" t="str">
        <f>'Техническая по возраст группам'!I25</f>
        <v>Фамилия_1 Имя Отчество</v>
      </c>
      <c r="J13" s="1334"/>
      <c r="K13" s="149"/>
    </row>
    <row r="14" spans="1:11" s="391" customFormat="1" ht="21" customHeight="1" x14ac:dyDescent="0.3">
      <c r="A14" s="413">
        <v>6</v>
      </c>
      <c r="B14" s="1368" t="str">
        <f>'Техническая по возраст группам'!C26</f>
        <v>Девушки</v>
      </c>
      <c r="C14" s="1369"/>
      <c r="D14" s="924" t="str">
        <f>'Техническая по возраст группам'!D26</f>
        <v xml:space="preserve"> </v>
      </c>
      <c r="E14" s="925">
        <f>'Техническая по возраст группам'!E26</f>
        <v>0</v>
      </c>
      <c r="F14" s="415" t="str">
        <f>IF('Техническая по возраст группам'!G26="Ж","спортсменка",IF('Техническая по возраст группам'!G26="М","спортсмен","не понятно кто"))</f>
        <v>спортсменка</v>
      </c>
      <c r="G14" s="415" t="str">
        <f ca="1">'Техническая по возраст группам'!H26</f>
        <v>г.р.???</v>
      </c>
      <c r="H14" s="415" t="str">
        <f>'Техническая по возраст группам'!B26</f>
        <v>I юн</v>
      </c>
      <c r="I14" s="1333" t="str">
        <f>'Техническая по возраст группам'!I26</f>
        <v>Фамилия_1 Имя Отчество</v>
      </c>
      <c r="J14" s="1334"/>
      <c r="K14" s="149"/>
    </row>
    <row r="15" spans="1:11" s="391" customFormat="1" ht="21" customHeight="1" x14ac:dyDescent="0.3">
      <c r="A15" s="413">
        <v>7</v>
      </c>
      <c r="B15" s="1368" t="str">
        <f>'Техническая по возраст группам'!C27</f>
        <v>Девушки</v>
      </c>
      <c r="C15" s="1369"/>
      <c r="D15" s="924" t="str">
        <f>'Техническая по возраст группам'!D27</f>
        <v xml:space="preserve"> </v>
      </c>
      <c r="E15" s="925">
        <f>'Техническая по возраст группам'!E27</f>
        <v>0</v>
      </c>
      <c r="F15" s="415" t="str">
        <f>IF('Техническая по возраст группам'!G27="Ж","спортсменка",IF('Техническая по возраст группам'!G27="М","спортсмен","не понятно кто"))</f>
        <v>спортсменка</v>
      </c>
      <c r="G15" s="415" t="str">
        <f ca="1">'Техническая по возраст группам'!H27</f>
        <v>г.р.???</v>
      </c>
      <c r="H15" s="415" t="str">
        <f>'Техническая по возраст группам'!B27</f>
        <v>II юн</v>
      </c>
      <c r="I15" s="1333" t="str">
        <f>'Техническая по возраст группам'!I27</f>
        <v>Фамилия_1 Имя Отчество</v>
      </c>
      <c r="J15" s="1334"/>
      <c r="K15" s="149"/>
    </row>
    <row r="16" spans="1:11" s="391" customFormat="1" ht="21" customHeight="1" x14ac:dyDescent="0.3">
      <c r="A16" s="413">
        <v>8</v>
      </c>
      <c r="B16" s="1368" t="str">
        <f>'Техническая по возраст группам'!C28</f>
        <v>Девушки</v>
      </c>
      <c r="C16" s="1369"/>
      <c r="D16" s="924" t="str">
        <f>'Техническая по возраст группам'!D28</f>
        <v xml:space="preserve"> </v>
      </c>
      <c r="E16" s="925">
        <f>'Техническая по возраст группам'!E28</f>
        <v>0</v>
      </c>
      <c r="F16" s="415" t="str">
        <f>IF('Техническая по возраст группам'!G28="Ж","спортсменка",IF('Техническая по возраст группам'!G28="М","спортсмен","не понятно кто"))</f>
        <v>спортсменка</v>
      </c>
      <c r="G16" s="415" t="str">
        <f ca="1">'Техническая по возраст группам'!H28</f>
        <v>г.р.???</v>
      </c>
      <c r="H16" s="415" t="str">
        <f>'Техническая по возраст группам'!B28</f>
        <v>III юн</v>
      </c>
      <c r="I16" s="1333" t="str">
        <f>'Техническая по возраст группам'!I28</f>
        <v>Фамилия_1 Имя Отчество</v>
      </c>
      <c r="J16" s="1334"/>
      <c r="K16" s="149"/>
    </row>
    <row r="17" spans="1:11" s="391" customFormat="1" ht="21" customHeight="1" x14ac:dyDescent="0.3">
      <c r="A17" s="413">
        <v>9</v>
      </c>
      <c r="B17" s="1368" t="str">
        <f>'Техническая по возраст группам'!C29</f>
        <v>Девушки</v>
      </c>
      <c r="C17" s="1369"/>
      <c r="D17" s="924" t="str">
        <f>'Техническая по возраст группам'!D29</f>
        <v xml:space="preserve"> </v>
      </c>
      <c r="E17" s="925">
        <f>'Техническая по возраст группам'!E29</f>
        <v>0</v>
      </c>
      <c r="F17" s="415" t="str">
        <f>IF('Техническая по возраст группам'!G29="Ж","спортсменка",IF('Техническая по возраст группам'!G29="М","спортсмен","не понятно кто"))</f>
        <v>спортсменка</v>
      </c>
      <c r="G17" s="415" t="str">
        <f ca="1">'Техническая по возраст группам'!H29</f>
        <v>г.р.???</v>
      </c>
      <c r="H17" s="415" t="str">
        <f>'Техническая по возраст группам'!B29</f>
        <v>III</v>
      </c>
      <c r="I17" s="1333" t="str">
        <f>'Техническая по возраст группам'!I29</f>
        <v>Фамилия_1 Имя Отчество</v>
      </c>
      <c r="J17" s="1334"/>
      <c r="K17" s="149"/>
    </row>
    <row r="18" spans="1:11" s="391" customFormat="1" ht="21" customHeight="1" x14ac:dyDescent="0.3">
      <c r="A18" s="413">
        <v>10</v>
      </c>
      <c r="B18" s="1368" t="str">
        <f>'Техническая по возраст группам'!C30</f>
        <v>Девушки</v>
      </c>
      <c r="C18" s="1369"/>
      <c r="D18" s="924" t="str">
        <f>'Техническая по возраст группам'!D30</f>
        <v xml:space="preserve"> </v>
      </c>
      <c r="E18" s="925">
        <f>'Техническая по возраст группам'!E30</f>
        <v>0</v>
      </c>
      <c r="F18" s="415" t="str">
        <f>IF('Техническая по возраст группам'!G30="Ж","спортсменка",IF('Техническая по возраст группам'!G30="М","спортсмен","не понятно кто"))</f>
        <v>спортсменка</v>
      </c>
      <c r="G18" s="415" t="str">
        <f ca="1">'Техническая по возраст группам'!H30</f>
        <v>г.р.???</v>
      </c>
      <c r="H18" s="415" t="str">
        <f>'Техническая по возраст группам'!B30</f>
        <v>I</v>
      </c>
      <c r="I18" s="1333" t="str">
        <f>'Техническая по возраст группам'!I30</f>
        <v>Фамилия_1 Имя Отчество</v>
      </c>
      <c r="J18" s="1334"/>
      <c r="K18" s="149"/>
    </row>
    <row r="19" spans="1:11" s="391" customFormat="1" ht="21" customHeight="1" x14ac:dyDescent="0.3">
      <c r="A19" s="413">
        <v>11</v>
      </c>
      <c r="B19" s="1368" t="str">
        <f>'Техническая по возраст группам'!C31</f>
        <v>Девушки</v>
      </c>
      <c r="C19" s="1369"/>
      <c r="D19" s="924" t="str">
        <f>'Техническая по возраст группам'!D31</f>
        <v xml:space="preserve"> </v>
      </c>
      <c r="E19" s="925">
        <f>'Техническая по возраст группам'!E31</f>
        <v>0</v>
      </c>
      <c r="F19" s="415" t="str">
        <f>IF('Техническая по возраст группам'!G31="Ж","спортсменка",IF('Техническая по возраст группам'!G31="М","спортсмен","не понятно кто"))</f>
        <v>спортсменка</v>
      </c>
      <c r="G19" s="415" t="str">
        <f ca="1">'Техническая по возраст группам'!H31</f>
        <v>г.р.???</v>
      </c>
      <c r="H19" s="415" t="str">
        <f>'Техническая по возраст группам'!B31</f>
        <v>I юн</v>
      </c>
      <c r="I19" s="1333" t="str">
        <f>'Техническая по возраст группам'!I31</f>
        <v>Фамилия_1 Имя Отчество</v>
      </c>
      <c r="J19" s="1334"/>
      <c r="K19" s="149"/>
    </row>
    <row r="20" spans="1:11" s="391" customFormat="1" ht="21" customHeight="1" x14ac:dyDescent="0.3">
      <c r="A20" s="413">
        <v>12</v>
      </c>
      <c r="B20" s="1368" t="str">
        <f>'Техническая по возраст группам'!C32</f>
        <v>Девушки</v>
      </c>
      <c r="C20" s="1369"/>
      <c r="D20" s="924" t="str">
        <f>'Техническая по возраст группам'!D32</f>
        <v xml:space="preserve"> </v>
      </c>
      <c r="E20" s="925">
        <f>'Техническая по возраст группам'!E32</f>
        <v>0</v>
      </c>
      <c r="F20" s="415" t="str">
        <f>IF('Техническая по возраст группам'!G32="Ж","спортсменка",IF('Техническая по возраст группам'!G32="М","спортсмен","не понятно кто"))</f>
        <v>спортсменка</v>
      </c>
      <c r="G20" s="415" t="str">
        <f ca="1">'Техническая по возраст группам'!H32</f>
        <v>г.р.???</v>
      </c>
      <c r="H20" s="415" t="str">
        <f>'Техническая по возраст группам'!B32</f>
        <v>МС</v>
      </c>
      <c r="I20" s="1333" t="str">
        <f>'Техническая по возраст группам'!I32</f>
        <v>Фамилия_1 Имя Отчество</v>
      </c>
      <c r="J20" s="1334"/>
      <c r="K20" s="149"/>
    </row>
    <row r="21" spans="1:11" s="391" customFormat="1" ht="21" customHeight="1" x14ac:dyDescent="0.3">
      <c r="A21" s="413">
        <v>13</v>
      </c>
      <c r="B21" s="1368" t="str">
        <f>'Техническая по возраст группам'!C33</f>
        <v>Девушки</v>
      </c>
      <c r="C21" s="1369"/>
      <c r="D21" s="924" t="str">
        <f>'Техническая по возраст группам'!D33</f>
        <v xml:space="preserve"> </v>
      </c>
      <c r="E21" s="925">
        <f>'Техническая по возраст группам'!E33</f>
        <v>0</v>
      </c>
      <c r="F21" s="415" t="str">
        <f>IF('Техническая по возраст группам'!G33="Ж","спортсменка",IF('Техническая по возраст группам'!G33="М","спортсмен","не понятно кто"))</f>
        <v>спортсменка</v>
      </c>
      <c r="G21" s="415" t="str">
        <f ca="1">'Техническая по возраст группам'!H33</f>
        <v>г.р.???</v>
      </c>
      <c r="H21" s="415" t="str">
        <f>'Техническая по возраст группам'!B33</f>
        <v>КМС</v>
      </c>
      <c r="I21" s="1333" t="str">
        <f>'Техническая по возраст группам'!I33</f>
        <v>Фамилия_1 Имя Отчество</v>
      </c>
      <c r="J21" s="1334"/>
      <c r="K21" s="149"/>
    </row>
    <row r="22" spans="1:11" s="391" customFormat="1" ht="21" customHeight="1" x14ac:dyDescent="0.3">
      <c r="A22" s="413">
        <v>14</v>
      </c>
      <c r="B22" s="1368" t="str">
        <f>'Техническая по возраст группам'!C34</f>
        <v>Девушки</v>
      </c>
      <c r="C22" s="1369"/>
      <c r="D22" s="924" t="str">
        <f>'Техническая по возраст группам'!D34</f>
        <v xml:space="preserve"> </v>
      </c>
      <c r="E22" s="925">
        <f>'Техническая по возраст группам'!E34</f>
        <v>0</v>
      </c>
      <c r="F22" s="415" t="str">
        <f>IF('Техническая по возраст группам'!G34="Ж","спортсменка",IF('Техническая по возраст группам'!G34="М","спортсмен","не понятно кто"))</f>
        <v>спортсменка</v>
      </c>
      <c r="G22" s="415" t="str">
        <f ca="1">'Техническая по возраст группам'!H34</f>
        <v>г.р.???</v>
      </c>
      <c r="H22" s="415" t="str">
        <f>'Техническая по возраст группам'!B34</f>
        <v>I</v>
      </c>
      <c r="I22" s="1333" t="str">
        <f>'Техническая по возраст группам'!I34</f>
        <v>Фамилия_1 Имя Отчество</v>
      </c>
      <c r="J22" s="1334"/>
      <c r="K22" s="149"/>
    </row>
    <row r="23" spans="1:11" s="391" customFormat="1" ht="21" customHeight="1" x14ac:dyDescent="0.3">
      <c r="A23" s="413">
        <v>15</v>
      </c>
      <c r="B23" s="1368" t="str">
        <f>'Техническая по возраст группам'!C35</f>
        <v>Девушки</v>
      </c>
      <c r="C23" s="1369"/>
      <c r="D23" s="924" t="str">
        <f>'Техническая по возраст группам'!D35</f>
        <v xml:space="preserve"> </v>
      </c>
      <c r="E23" s="925">
        <f>'Техническая по возраст группам'!E35</f>
        <v>0</v>
      </c>
      <c r="F23" s="415" t="str">
        <f>IF('Техническая по возраст группам'!G35="Ж","спортсменка",IF('Техническая по возраст группам'!G35="М","спортсмен","не понятно кто"))</f>
        <v>спортсменка</v>
      </c>
      <c r="G23" s="415" t="str">
        <f ca="1">'Техническая по возраст группам'!H35</f>
        <v>г.р.???</v>
      </c>
      <c r="H23" s="415" t="str">
        <f>'Техническая по возраст группам'!B35</f>
        <v>II</v>
      </c>
      <c r="I23" s="1333" t="str">
        <f>'Техническая по возраст группам'!I35</f>
        <v>Фамилия_1 Имя Отчество</v>
      </c>
      <c r="J23" s="1334"/>
      <c r="K23" s="149"/>
    </row>
    <row r="24" spans="1:11" s="391" customFormat="1" ht="21" customHeight="1" x14ac:dyDescent="0.3">
      <c r="A24" s="413">
        <v>16</v>
      </c>
      <c r="B24" s="1368" t="str">
        <f>'Техническая по возраст группам'!C36</f>
        <v>Девушки</v>
      </c>
      <c r="C24" s="1369"/>
      <c r="D24" s="924" t="str">
        <f>'Техническая по возраст группам'!D36</f>
        <v xml:space="preserve"> </v>
      </c>
      <c r="E24" s="925">
        <f>'Техническая по возраст группам'!E36</f>
        <v>0</v>
      </c>
      <c r="F24" s="415" t="str">
        <f>IF('Техническая по возраст группам'!G36="Ж","спортсменка",IF('Техническая по возраст группам'!G36="М","спортсмен","не понятно кто"))</f>
        <v>спортсменка</v>
      </c>
      <c r="G24" s="415" t="str">
        <f ca="1">'Техническая по возраст группам'!H36</f>
        <v>г.р.???</v>
      </c>
      <c r="H24" s="415" t="str">
        <f>'Техническая по возраст группам'!B36</f>
        <v>II</v>
      </c>
      <c r="I24" s="1333" t="str">
        <f>'Техническая по возраст группам'!I36</f>
        <v>Фамилия_1 Имя Отчество</v>
      </c>
      <c r="J24" s="1334"/>
      <c r="K24" s="149"/>
    </row>
    <row r="25" spans="1:11" s="391" customFormat="1" ht="21" customHeight="1" x14ac:dyDescent="0.3">
      <c r="A25" s="413">
        <v>17</v>
      </c>
      <c r="B25" s="1368" t="str">
        <f>'Техническая по возраст группам'!C37</f>
        <v>Девушки</v>
      </c>
      <c r="C25" s="1369"/>
      <c r="D25" s="924" t="str">
        <f>'Техническая по возраст группам'!D37</f>
        <v xml:space="preserve"> </v>
      </c>
      <c r="E25" s="925">
        <f>'Техническая по возраст группам'!E37</f>
        <v>0</v>
      </c>
      <c r="F25" s="415" t="str">
        <f>IF('Техническая по возраст группам'!G37="Ж","спортсменка",IF('Техническая по возраст группам'!G37="М","спортсмен","не понятно кто"))</f>
        <v>спортсменка</v>
      </c>
      <c r="G25" s="415" t="str">
        <f ca="1">'Техническая по возраст группам'!H37</f>
        <v>г.р.???</v>
      </c>
      <c r="H25" s="415" t="str">
        <f>'Техническая по возраст группам'!B37</f>
        <v>II</v>
      </c>
      <c r="I25" s="1333" t="str">
        <f>'Техническая по возраст группам'!I37</f>
        <v>Фамилия_1 Имя Отчество</v>
      </c>
      <c r="J25" s="1334"/>
      <c r="K25" s="149"/>
    </row>
    <row r="26" spans="1:11" s="391" customFormat="1" ht="21" customHeight="1" x14ac:dyDescent="0.3">
      <c r="A26" s="413">
        <v>18</v>
      </c>
      <c r="B26" s="1368" t="str">
        <f>'Техническая по возраст группам'!C38</f>
        <v>Девушки</v>
      </c>
      <c r="C26" s="1369"/>
      <c r="D26" s="924" t="str">
        <f>'Техническая по возраст группам'!D38</f>
        <v xml:space="preserve"> </v>
      </c>
      <c r="E26" s="925">
        <f>'Техническая по возраст группам'!E38</f>
        <v>0</v>
      </c>
      <c r="F26" s="415" t="str">
        <f>IF('Техническая по возраст группам'!G38="Ж","спортсменка",IF('Техническая по возраст группам'!G38="М","спортсмен","не понятно кто"))</f>
        <v>спортсменка</v>
      </c>
      <c r="G26" s="415" t="str">
        <f ca="1">'Техническая по возраст группам'!H38</f>
        <v>г.р.???</v>
      </c>
      <c r="H26" s="415" t="str">
        <f>'Техническая по возраст группам'!B38</f>
        <v>II</v>
      </c>
      <c r="I26" s="1333" t="str">
        <f>'Техническая по возраст группам'!I38</f>
        <v>Фамилия_1 Имя Отчество</v>
      </c>
      <c r="J26" s="1334"/>
      <c r="K26" s="149"/>
    </row>
    <row r="27" spans="1:11" s="391" customFormat="1" ht="21" customHeight="1" x14ac:dyDescent="0.3">
      <c r="A27" s="413">
        <v>19</v>
      </c>
      <c r="B27" s="1368" t="str">
        <f>'Техническая по возраст группам'!C39</f>
        <v>Девушки</v>
      </c>
      <c r="C27" s="1369"/>
      <c r="D27" s="924" t="str">
        <f>'Техническая по возраст группам'!D39</f>
        <v xml:space="preserve"> </v>
      </c>
      <c r="E27" s="925">
        <f>'Техническая по возраст группам'!E39</f>
        <v>0</v>
      </c>
      <c r="F27" s="415" t="str">
        <f>IF('Техническая по возраст группам'!G39="Ж","спортсменка",IF('Техническая по возраст группам'!G39="М","спортсмен","не понятно кто"))</f>
        <v>спортсменка</v>
      </c>
      <c r="G27" s="415" t="str">
        <f ca="1">'Техническая по возраст группам'!H39</f>
        <v>г.р.???</v>
      </c>
      <c r="H27" s="415" t="str">
        <f>'Техническая по возраст группам'!B39</f>
        <v>II</v>
      </c>
      <c r="I27" s="1333" t="str">
        <f>'Техническая по возраст группам'!I39</f>
        <v>Фамилия_1 Имя Отчество</v>
      </c>
      <c r="J27" s="1334"/>
      <c r="K27" s="149"/>
    </row>
    <row r="28" spans="1:11" s="391" customFormat="1" ht="21" customHeight="1" x14ac:dyDescent="0.3">
      <c r="A28" s="413">
        <v>20</v>
      </c>
      <c r="B28" s="1368" t="str">
        <f>'Техническая по возраст группам'!C40</f>
        <v>Девушки</v>
      </c>
      <c r="C28" s="1369"/>
      <c r="D28" s="924" t="str">
        <f>'Техническая по возраст группам'!D40</f>
        <v xml:space="preserve"> </v>
      </c>
      <c r="E28" s="925">
        <f>'Техническая по возраст группам'!E40</f>
        <v>0</v>
      </c>
      <c r="F28" s="415" t="str">
        <f>IF('Техническая по возраст группам'!G40="Ж","спортсменка",IF('Техническая по возраст группам'!G40="М","спортсмен","не понятно кто"))</f>
        <v>спортсменка</v>
      </c>
      <c r="G28" s="415" t="str">
        <f ca="1">'Техническая по возраст группам'!H40</f>
        <v>г.р.???</v>
      </c>
      <c r="H28" s="415" t="str">
        <f>'Техническая по возраст группам'!B40</f>
        <v>II</v>
      </c>
      <c r="I28" s="1333" t="str">
        <f>'Техническая по возраст группам'!I40</f>
        <v>Фамилия_1 Имя Отчество</v>
      </c>
      <c r="J28" s="1334"/>
      <c r="K28" s="149"/>
    </row>
    <row r="29" spans="1:11" s="391" customFormat="1" ht="21" customHeight="1" x14ac:dyDescent="0.3">
      <c r="A29" s="413">
        <v>21</v>
      </c>
      <c r="B29" s="1368" t="str">
        <f>'Техническая по возраст группам'!C41</f>
        <v>Девушки</v>
      </c>
      <c r="C29" s="1369"/>
      <c r="D29" s="924" t="str">
        <f>'Техническая по возраст группам'!D41</f>
        <v xml:space="preserve"> </v>
      </c>
      <c r="E29" s="925">
        <f>'Техническая по возраст группам'!E41</f>
        <v>0</v>
      </c>
      <c r="F29" s="415" t="str">
        <f>IF('Техническая по возраст группам'!G41="Ж","спортсменка",IF('Техническая по возраст группам'!G41="М","спортсмен","не понятно кто"))</f>
        <v>спортсменка</v>
      </c>
      <c r="G29" s="415" t="str">
        <f ca="1">'Техническая по возраст группам'!H41</f>
        <v>г.р.???</v>
      </c>
      <c r="H29" s="415" t="str">
        <f>'Техническая по возраст группам'!B41</f>
        <v>II</v>
      </c>
      <c r="I29" s="1333" t="str">
        <f>'Техническая по возраст группам'!I41</f>
        <v>Фамилия_1 Имя Отчество</v>
      </c>
      <c r="J29" s="1334"/>
      <c r="K29" s="149"/>
    </row>
    <row r="30" spans="1:11" s="391" customFormat="1" ht="21" customHeight="1" x14ac:dyDescent="0.3">
      <c r="A30" s="413">
        <v>22</v>
      </c>
      <c r="B30" s="1368" t="str">
        <f>'Техническая по возраст группам'!C42</f>
        <v>Девушки</v>
      </c>
      <c r="C30" s="1369"/>
      <c r="D30" s="924" t="str">
        <f>'Техническая по возраст группам'!D42</f>
        <v xml:space="preserve"> </v>
      </c>
      <c r="E30" s="925">
        <f>'Техническая по возраст группам'!E42</f>
        <v>0</v>
      </c>
      <c r="F30" s="415" t="str">
        <f>IF('Техническая по возраст группам'!G42="Ж","спортсменка",IF('Техническая по возраст группам'!G42="М","спортсмен","не понятно кто"))</f>
        <v>спортсменка</v>
      </c>
      <c r="G30" s="415" t="str">
        <f ca="1">'Техническая по возраст группам'!H42</f>
        <v>г.р.???</v>
      </c>
      <c r="H30" s="415" t="str">
        <f>'Техническая по возраст группам'!B42</f>
        <v>I юн</v>
      </c>
      <c r="I30" s="1333" t="str">
        <f>'Техническая по возраст группам'!I42</f>
        <v>Фамилия_1 Имя Отчество</v>
      </c>
      <c r="J30" s="1334"/>
      <c r="K30" s="149"/>
    </row>
    <row r="31" spans="1:11" s="391" customFormat="1" ht="21" customHeight="1" x14ac:dyDescent="0.3">
      <c r="A31" s="413">
        <v>23</v>
      </c>
      <c r="B31" s="1368" t="str">
        <f>'Техническая по возраст группам'!C43</f>
        <v>Девушки</v>
      </c>
      <c r="C31" s="1369"/>
      <c r="D31" s="924" t="str">
        <f>'Техническая по возраст группам'!D43</f>
        <v xml:space="preserve"> </v>
      </c>
      <c r="E31" s="925">
        <f>'Техническая по возраст группам'!E43</f>
        <v>0</v>
      </c>
      <c r="F31" s="415" t="str">
        <f>IF('Техническая по возраст группам'!G43="Ж","спортсменка",IF('Техническая по возраст группам'!G43="М","спортсмен","не понятно кто"))</f>
        <v>спортсменка</v>
      </c>
      <c r="G31" s="415" t="str">
        <f ca="1">'Техническая по возраст группам'!H43</f>
        <v>г.р.???</v>
      </c>
      <c r="H31" s="415" t="str">
        <f>'Техническая по возраст группам'!B43</f>
        <v>МС</v>
      </c>
      <c r="I31" s="1333" t="str">
        <f>'Техническая по возраст группам'!I43</f>
        <v>Фамилия_1 Имя Отчество</v>
      </c>
      <c r="J31" s="1334"/>
      <c r="K31" s="149"/>
    </row>
    <row r="32" spans="1:11" s="391" customFormat="1" ht="21" customHeight="1" x14ac:dyDescent="0.3">
      <c r="A32" s="413">
        <v>24</v>
      </c>
      <c r="B32" s="1368" t="str">
        <f>'Техническая по возраст группам'!C44</f>
        <v>Девушки</v>
      </c>
      <c r="C32" s="1369"/>
      <c r="D32" s="924" t="str">
        <f>'Техническая по возраст группам'!D44</f>
        <v xml:space="preserve"> </v>
      </c>
      <c r="E32" s="925">
        <f>'Техническая по возраст группам'!E44</f>
        <v>0</v>
      </c>
      <c r="F32" s="415" t="str">
        <f>IF('Техническая по возраст группам'!G44="Ж","спортсменка",IF('Техническая по возраст группам'!G44="М","спортсмен","не понятно кто"))</f>
        <v>спортсменка</v>
      </c>
      <c r="G32" s="415" t="str">
        <f ca="1">'Техническая по возраст группам'!H44</f>
        <v>г.р.???</v>
      </c>
      <c r="H32" s="415" t="str">
        <f>'Техническая по возраст группам'!B44</f>
        <v>I</v>
      </c>
      <c r="I32" s="1333" t="str">
        <f>'Техническая по возраст группам'!I44</f>
        <v>Фамилия_1 Имя Отчество</v>
      </c>
      <c r="J32" s="1334"/>
      <c r="K32" s="149"/>
    </row>
    <row r="33" spans="1:11" s="391" customFormat="1" ht="21" customHeight="1" x14ac:dyDescent="0.3">
      <c r="A33" s="413">
        <v>25</v>
      </c>
      <c r="B33" s="1368" t="str">
        <f>'Техническая по возраст группам'!C45</f>
        <v>Девушки</v>
      </c>
      <c r="C33" s="1369"/>
      <c r="D33" s="924" t="str">
        <f>'Техническая по возраст группам'!D45</f>
        <v xml:space="preserve"> </v>
      </c>
      <c r="E33" s="925">
        <f>'Техническая по возраст группам'!E45</f>
        <v>0</v>
      </c>
      <c r="F33" s="415" t="str">
        <f>IF('Техническая по возраст группам'!G45="Ж","спортсменка",IF('Техническая по возраст группам'!G45="М","спортсмен","не понятно кто"))</f>
        <v>спортсменка</v>
      </c>
      <c r="G33" s="415" t="str">
        <f ca="1">'Техническая по возраст группам'!H45</f>
        <v>г.р.???</v>
      </c>
      <c r="H33" s="415" t="str">
        <f>'Техническая по возраст группам'!B45</f>
        <v>II</v>
      </c>
      <c r="I33" s="1333" t="str">
        <f>'Техническая по возраст группам'!I45</f>
        <v>Фамилия_1 Имя Отчество</v>
      </c>
      <c r="J33" s="1334"/>
      <c r="K33" s="149"/>
    </row>
    <row r="34" spans="1:11" s="391" customFormat="1" ht="21" customHeight="1" x14ac:dyDescent="0.3">
      <c r="A34" s="413">
        <v>26</v>
      </c>
      <c r="B34" s="1368" t="str">
        <f>'Техническая по возраст группам'!C46</f>
        <v>Юноши</v>
      </c>
      <c r="C34" s="1369"/>
      <c r="D34" s="924" t="str">
        <f>'Техническая по возраст группам'!D46</f>
        <v xml:space="preserve"> </v>
      </c>
      <c r="E34" s="925">
        <f>'Техническая по возраст группам'!E46</f>
        <v>0</v>
      </c>
      <c r="F34" s="415" t="str">
        <f>IF('Техническая по возраст группам'!G46="Ж","спортсменка",IF('Техническая по возраст группам'!G46="М","спортсмен","не понятно кто"))</f>
        <v>спортсмен</v>
      </c>
      <c r="G34" s="415" t="str">
        <f ca="1">'Техническая по возраст группам'!H46</f>
        <v>г.р.???</v>
      </c>
      <c r="H34" s="415" t="str">
        <f>'Техническая по возраст группам'!B46</f>
        <v>III юн</v>
      </c>
      <c r="I34" s="1333" t="str">
        <f>'Техническая по возраст группам'!I46</f>
        <v>Фамилия_1 Имя Отчество</v>
      </c>
      <c r="J34" s="1334"/>
      <c r="K34" s="149"/>
    </row>
    <row r="35" spans="1:11" s="391" customFormat="1" ht="21" customHeight="1" x14ac:dyDescent="0.3">
      <c r="A35" s="413">
        <v>27</v>
      </c>
      <c r="B35" s="1368" t="str">
        <f>'Техническая по возраст группам'!C47</f>
        <v>Юноши</v>
      </c>
      <c r="C35" s="1369"/>
      <c r="D35" s="924" t="str">
        <f>'Техническая по возраст группам'!D47</f>
        <v xml:space="preserve"> </v>
      </c>
      <c r="E35" s="925">
        <f>'Техническая по возраст группам'!E47</f>
        <v>0</v>
      </c>
      <c r="F35" s="415" t="str">
        <f>IF('Техническая по возраст группам'!G47="Ж","спортсменка",IF('Техническая по возраст группам'!G47="М","спортсмен","не понятно кто"))</f>
        <v>спортсмен</v>
      </c>
      <c r="G35" s="415" t="str">
        <f ca="1">'Техническая по возраст группам'!H47</f>
        <v>г.р.???</v>
      </c>
      <c r="H35" s="415" t="str">
        <f>'Техническая по возраст группам'!B47</f>
        <v>II</v>
      </c>
      <c r="I35" s="1333" t="str">
        <f>'Техническая по возраст группам'!I47</f>
        <v>Фамилия_1 Имя Отчество</v>
      </c>
      <c r="J35" s="1334"/>
      <c r="K35" s="149"/>
    </row>
    <row r="36" spans="1:11" s="391" customFormat="1" ht="21" customHeight="1" x14ac:dyDescent="0.3">
      <c r="A36" s="413">
        <v>28</v>
      </c>
      <c r="B36" s="1368" t="str">
        <f>'Техническая по возраст группам'!C48</f>
        <v>Юноши</v>
      </c>
      <c r="C36" s="1369"/>
      <c r="D36" s="924" t="str">
        <f>'Техническая по возраст группам'!D48</f>
        <v xml:space="preserve"> </v>
      </c>
      <c r="E36" s="925">
        <f>'Техническая по возраст группам'!E48</f>
        <v>0</v>
      </c>
      <c r="F36" s="415" t="str">
        <f>IF('Техническая по возраст группам'!G48="Ж","спортсменка",IF('Техническая по возраст группам'!G48="М","спортсмен","не понятно кто"))</f>
        <v>спортсмен</v>
      </c>
      <c r="G36" s="415" t="str">
        <f ca="1">'Техническая по возраст группам'!H48</f>
        <v>г.р.???</v>
      </c>
      <c r="H36" s="415" t="str">
        <f>'Техническая по возраст группам'!B48</f>
        <v>II</v>
      </c>
      <c r="I36" s="1333" t="str">
        <f>'Техническая по возраст группам'!I48</f>
        <v>Фамилия_1 Имя Отчество</v>
      </c>
      <c r="J36" s="1334"/>
      <c r="K36" s="149"/>
    </row>
    <row r="37" spans="1:11" s="391" customFormat="1" ht="21" customHeight="1" x14ac:dyDescent="0.3">
      <c r="A37" s="413">
        <v>29</v>
      </c>
      <c r="B37" s="1368" t="str">
        <f>'Техническая по возраст группам'!C49</f>
        <v>Юноши</v>
      </c>
      <c r="C37" s="1369"/>
      <c r="D37" s="924" t="str">
        <f>'Техническая по возраст группам'!D49</f>
        <v xml:space="preserve"> </v>
      </c>
      <c r="E37" s="925">
        <f>'Техническая по возраст группам'!E49</f>
        <v>0</v>
      </c>
      <c r="F37" s="415" t="str">
        <f>IF('Техническая по возраст группам'!G49="Ж","спортсменка",IF('Техническая по возраст группам'!G49="М","спортсмен","не понятно кто"))</f>
        <v>спортсмен</v>
      </c>
      <c r="G37" s="415" t="str">
        <f ca="1">'Техническая по возраст группам'!H49</f>
        <v>г.р.???</v>
      </c>
      <c r="H37" s="415" t="str">
        <f>'Техническая по возраст группам'!B49</f>
        <v>II</v>
      </c>
      <c r="I37" s="1333" t="str">
        <f>'Техническая по возраст группам'!I49</f>
        <v>Фамилия_1 Имя Отчество</v>
      </c>
      <c r="J37" s="1334"/>
      <c r="K37" s="149"/>
    </row>
    <row r="38" spans="1:11" s="391" customFormat="1" ht="21" customHeight="1" x14ac:dyDescent="0.3">
      <c r="A38" s="413">
        <v>30</v>
      </c>
      <c r="B38" s="1368" t="str">
        <f>'Техническая по возраст группам'!C50</f>
        <v>Юноши</v>
      </c>
      <c r="C38" s="1369"/>
      <c r="D38" s="924" t="str">
        <f>'Техническая по возраст группам'!D50</f>
        <v xml:space="preserve"> </v>
      </c>
      <c r="E38" s="925">
        <f>'Техническая по возраст группам'!E50</f>
        <v>0</v>
      </c>
      <c r="F38" s="415" t="str">
        <f>IF('Техническая по возраст группам'!G50="Ж","спортсменка",IF('Техническая по возраст группам'!G50="М","спортсмен","не понятно кто"))</f>
        <v>спортсмен</v>
      </c>
      <c r="G38" s="415" t="str">
        <f ca="1">'Техническая по возраст группам'!H50</f>
        <v>г.р.???</v>
      </c>
      <c r="H38" s="415" t="str">
        <f>'Техническая по возраст группам'!B50</f>
        <v>II</v>
      </c>
      <c r="I38" s="1333" t="str">
        <f>'Техническая по возраст группам'!I50</f>
        <v>Фамилия_1 Имя Отчество</v>
      </c>
      <c r="J38" s="1334"/>
      <c r="K38" s="149"/>
    </row>
    <row r="39" spans="1:11" s="391" customFormat="1" ht="21" customHeight="1" x14ac:dyDescent="0.3">
      <c r="A39" s="413">
        <v>31</v>
      </c>
      <c r="B39" s="1368" t="str">
        <f>'Техническая по возраст группам'!C51</f>
        <v>Юноши</v>
      </c>
      <c r="C39" s="1369"/>
      <c r="D39" s="924" t="str">
        <f>'Техническая по возраст группам'!D51</f>
        <v xml:space="preserve"> </v>
      </c>
      <c r="E39" s="925">
        <f>'Техническая по возраст группам'!E51</f>
        <v>0</v>
      </c>
      <c r="F39" s="415" t="str">
        <f>IF('Техническая по возраст группам'!G51="Ж","спортсменка",IF('Техническая по возраст группам'!G51="М","спортсмен","не понятно кто"))</f>
        <v>спортсмен</v>
      </c>
      <c r="G39" s="415" t="str">
        <f ca="1">'Техническая по возраст группам'!H51</f>
        <v>г.р.???</v>
      </c>
      <c r="H39" s="415" t="str">
        <f>'Техническая по возраст группам'!B51</f>
        <v>II</v>
      </c>
      <c r="I39" s="1333" t="str">
        <f>'Техническая по возраст группам'!I51</f>
        <v>Фамилия_1 Имя Отчество</v>
      </c>
      <c r="J39" s="1334"/>
      <c r="K39" s="149"/>
    </row>
    <row r="40" spans="1:11" s="391" customFormat="1" ht="21" customHeight="1" x14ac:dyDescent="0.3">
      <c r="A40" s="413">
        <v>32</v>
      </c>
      <c r="B40" s="1368" t="str">
        <f>'Техническая по возраст группам'!C52</f>
        <v>Юноши</v>
      </c>
      <c r="C40" s="1369"/>
      <c r="D40" s="924" t="str">
        <f>'Техническая по возраст группам'!D52</f>
        <v xml:space="preserve"> </v>
      </c>
      <c r="E40" s="925">
        <f>'Техническая по возраст группам'!E52</f>
        <v>0</v>
      </c>
      <c r="F40" s="415" t="str">
        <f>IF('Техническая по возраст группам'!G52="Ж","спортсменка",IF('Техническая по возраст группам'!G52="М","спортсмен","не понятно кто"))</f>
        <v>спортсмен</v>
      </c>
      <c r="G40" s="415" t="str">
        <f ca="1">'Техническая по возраст группам'!H52</f>
        <v>г.р.???</v>
      </c>
      <c r="H40" s="415" t="str">
        <f>'Техническая по возраст группам'!B52</f>
        <v>II</v>
      </c>
      <c r="I40" s="1333" t="str">
        <f>'Техническая по возраст группам'!I52</f>
        <v>Фамилия_1 Имя Отчество</v>
      </c>
      <c r="J40" s="1334"/>
      <c r="K40" s="149"/>
    </row>
    <row r="41" spans="1:11" s="391" customFormat="1" ht="21" customHeight="1" x14ac:dyDescent="0.3">
      <c r="A41" s="413">
        <v>33</v>
      </c>
      <c r="B41" s="1368" t="str">
        <f>'Техническая по возраст группам'!C53</f>
        <v>Юноши</v>
      </c>
      <c r="C41" s="1369"/>
      <c r="D41" s="924" t="str">
        <f>'Техническая по возраст группам'!D53</f>
        <v xml:space="preserve"> </v>
      </c>
      <c r="E41" s="925">
        <f>'Техническая по возраст группам'!E53</f>
        <v>0</v>
      </c>
      <c r="F41" s="415" t="str">
        <f>IF('Техническая по возраст группам'!G53="Ж","спортсменка",IF('Техническая по возраст группам'!G53="М","спортсмен","не понятно кто"))</f>
        <v>спортсмен</v>
      </c>
      <c r="G41" s="415" t="str">
        <f ca="1">'Техническая по возраст группам'!H53</f>
        <v>г.р.???</v>
      </c>
      <c r="H41" s="415" t="str">
        <f>'Техническая по возраст группам'!B53</f>
        <v>II</v>
      </c>
      <c r="I41" s="1333" t="str">
        <f>'Техническая по возраст группам'!I53</f>
        <v>Фамилия_1 Имя Отчество</v>
      </c>
      <c r="J41" s="1334"/>
      <c r="K41" s="149"/>
    </row>
    <row r="42" spans="1:11" s="391" customFormat="1" ht="21" customHeight="1" x14ac:dyDescent="0.3">
      <c r="A42" s="413">
        <v>34</v>
      </c>
      <c r="B42" s="1368" t="str">
        <f>'Техническая по возраст группам'!C54</f>
        <v>Юноши</v>
      </c>
      <c r="C42" s="1369"/>
      <c r="D42" s="924" t="str">
        <f>'Техническая по возраст группам'!D54</f>
        <v xml:space="preserve"> </v>
      </c>
      <c r="E42" s="925">
        <f>'Техническая по возраст группам'!E54</f>
        <v>0</v>
      </c>
      <c r="F42" s="415" t="str">
        <f>IF('Техническая по возраст группам'!G54="Ж","спортсменка",IF('Техническая по возраст группам'!G54="М","спортсмен","не понятно кто"))</f>
        <v>спортсмен</v>
      </c>
      <c r="G42" s="415" t="str">
        <f ca="1">'Техническая по возраст группам'!H54</f>
        <v>г.р.???</v>
      </c>
      <c r="H42" s="415" t="str">
        <f>'Техническая по возраст группам'!B54</f>
        <v>ЗМС</v>
      </c>
      <c r="I42" s="1333" t="str">
        <f>'Техническая по возраст группам'!I54</f>
        <v>Фамилия_1 Имя Отчество</v>
      </c>
      <c r="J42" s="1334"/>
      <c r="K42" s="149"/>
    </row>
    <row r="43" spans="1:11" s="391" customFormat="1" ht="21" customHeight="1" x14ac:dyDescent="0.3">
      <c r="A43" s="413">
        <v>35</v>
      </c>
      <c r="B43" s="1368" t="str">
        <f>'Техническая по возраст группам'!C55</f>
        <v>Юноши</v>
      </c>
      <c r="C43" s="1369"/>
      <c r="D43" s="924" t="str">
        <f>'Техническая по возраст группам'!D55</f>
        <v xml:space="preserve"> </v>
      </c>
      <c r="E43" s="925">
        <f>'Техническая по возраст группам'!E55</f>
        <v>0</v>
      </c>
      <c r="F43" s="415" t="str">
        <f>IF('Техническая по возраст группам'!G55="Ж","спортсменка",IF('Техническая по возраст группам'!G55="М","спортсмен","не понятно кто"))</f>
        <v>спортсмен</v>
      </c>
      <c r="G43" s="415" t="str">
        <f ca="1">'Техническая по возраст группам'!H55</f>
        <v>г.р.???</v>
      </c>
      <c r="H43" s="415" t="str">
        <f>'Техническая по возраст группам'!B55</f>
        <v>МСМК</v>
      </c>
      <c r="I43" s="1333" t="str">
        <f>'Техническая по возраст группам'!I55</f>
        <v>Фамилия_1 Имя Отчество</v>
      </c>
      <c r="J43" s="1334"/>
      <c r="K43" s="149"/>
    </row>
    <row r="44" spans="1:11" s="391" customFormat="1" ht="21" customHeight="1" x14ac:dyDescent="0.3">
      <c r="A44" s="413">
        <v>36</v>
      </c>
      <c r="B44" s="1368" t="str">
        <f>'Техническая по возраст группам'!C56</f>
        <v>Юноши</v>
      </c>
      <c r="C44" s="1369"/>
      <c r="D44" s="924" t="str">
        <f>'Техническая по возраст группам'!D56</f>
        <v xml:space="preserve"> </v>
      </c>
      <c r="E44" s="925">
        <f>'Техническая по возраст группам'!E56</f>
        <v>0</v>
      </c>
      <c r="F44" s="415" t="str">
        <f>IF('Техническая по возраст группам'!G56="Ж","спортсменка",IF('Техническая по возраст группам'!G56="М","спортсмен","не понятно кто"))</f>
        <v>спортсмен</v>
      </c>
      <c r="G44" s="415" t="str">
        <f ca="1">'Техническая по возраст группам'!H56</f>
        <v>г.р.???</v>
      </c>
      <c r="H44" s="415" t="str">
        <f>'Техническая по возраст группам'!B56</f>
        <v>МС</v>
      </c>
      <c r="I44" s="1333" t="str">
        <f>'Техническая по возраст группам'!I56</f>
        <v>Фамилия_1 Имя Отчество</v>
      </c>
      <c r="J44" s="1334"/>
      <c r="K44" s="149"/>
    </row>
    <row r="45" spans="1:11" s="391" customFormat="1" ht="21" customHeight="1" x14ac:dyDescent="0.3">
      <c r="A45" s="413">
        <v>37</v>
      </c>
      <c r="B45" s="1368" t="str">
        <f>'Техническая по возраст группам'!C57</f>
        <v>Юноши</v>
      </c>
      <c r="C45" s="1369"/>
      <c r="D45" s="924" t="str">
        <f>'Техническая по возраст группам'!D57</f>
        <v xml:space="preserve"> </v>
      </c>
      <c r="E45" s="925">
        <f>'Техническая по возраст группам'!E57</f>
        <v>0</v>
      </c>
      <c r="F45" s="415" t="str">
        <f>IF('Техническая по возраст группам'!G57="Ж","спортсменка",IF('Техническая по возраст группам'!G57="М","спортсмен","не понятно кто"))</f>
        <v>спортсмен</v>
      </c>
      <c r="G45" s="415" t="str">
        <f ca="1">'Техническая по возраст группам'!H57</f>
        <v>г.р.???</v>
      </c>
      <c r="H45" s="415" t="str">
        <f>'Техническая по возраст группам'!B57</f>
        <v>КМС</v>
      </c>
      <c r="I45" s="1333" t="str">
        <f>'Техническая по возраст группам'!I57</f>
        <v>Фамилия_1 Имя Отчество</v>
      </c>
      <c r="J45" s="1334"/>
      <c r="K45" s="149"/>
    </row>
    <row r="46" spans="1:11" s="391" customFormat="1" ht="21" customHeight="1" x14ac:dyDescent="0.3">
      <c r="A46" s="413">
        <v>38</v>
      </c>
      <c r="B46" s="1368" t="str">
        <f>'Техническая по возраст группам'!C58</f>
        <v>Юноши</v>
      </c>
      <c r="C46" s="1369"/>
      <c r="D46" s="924" t="str">
        <f>'Техническая по возраст группам'!D58</f>
        <v xml:space="preserve"> </v>
      </c>
      <c r="E46" s="925">
        <f>'Техническая по возраст группам'!E58</f>
        <v>0</v>
      </c>
      <c r="F46" s="415" t="str">
        <f>IF('Техническая по возраст группам'!G58="Ж","спортсменка",IF('Техническая по возраст группам'!G58="М","спортсмен","не понятно кто"))</f>
        <v>спортсмен</v>
      </c>
      <c r="G46" s="415" t="str">
        <f ca="1">'Техническая по возраст группам'!H58</f>
        <v>г.р.???</v>
      </c>
      <c r="H46" s="415" t="str">
        <f>'Техническая по возраст группам'!B58</f>
        <v>КМС</v>
      </c>
      <c r="I46" s="1333" t="str">
        <f>'Техническая по возраст группам'!I58</f>
        <v>Фамилия_1 Имя Отчество</v>
      </c>
      <c r="J46" s="1334"/>
      <c r="K46" s="149"/>
    </row>
    <row r="47" spans="1:11" s="391" customFormat="1" ht="21" customHeight="1" x14ac:dyDescent="0.3">
      <c r="A47" s="413">
        <v>39</v>
      </c>
      <c r="B47" s="1368" t="str">
        <f>'Техническая по возраст группам'!C59</f>
        <v>Юноши</v>
      </c>
      <c r="C47" s="1369"/>
      <c r="D47" s="924" t="str">
        <f>'Техническая по возраст группам'!D59</f>
        <v xml:space="preserve"> </v>
      </c>
      <c r="E47" s="925">
        <f>'Техническая по возраст группам'!E59</f>
        <v>0</v>
      </c>
      <c r="F47" s="415" t="str">
        <f>IF('Техническая по возраст группам'!G59="Ж","спортсменка",IF('Техническая по возраст группам'!G59="М","спортсмен","не понятно кто"))</f>
        <v>спортсмен</v>
      </c>
      <c r="G47" s="415" t="str">
        <f ca="1">'Техническая по возраст группам'!H59</f>
        <v>г.р.???</v>
      </c>
      <c r="H47" s="415" t="str">
        <f>'Техническая по возраст группам'!B59</f>
        <v>КМС</v>
      </c>
      <c r="I47" s="1333" t="str">
        <f>'Техническая по возраст группам'!I59</f>
        <v>Фамилия_1 Имя Отчество</v>
      </c>
      <c r="J47" s="1334"/>
      <c r="K47" s="149"/>
    </row>
    <row r="48" spans="1:11" s="391" customFormat="1" ht="21" customHeight="1" x14ac:dyDescent="0.3">
      <c r="A48" s="413">
        <v>40</v>
      </c>
      <c r="B48" s="1368" t="str">
        <f>'Техническая по возраст группам'!C60</f>
        <v>Юноши</v>
      </c>
      <c r="C48" s="1369"/>
      <c r="D48" s="924" t="str">
        <f>'Техническая по возраст группам'!D60</f>
        <v xml:space="preserve"> </v>
      </c>
      <c r="E48" s="925">
        <f>'Техническая по возраст группам'!E60</f>
        <v>0</v>
      </c>
      <c r="F48" s="415" t="str">
        <f>IF('Техническая по возраст группам'!G60="Ж","спортсменка",IF('Техническая по возраст группам'!G60="М","спортсмен","не понятно кто"))</f>
        <v>спортсмен</v>
      </c>
      <c r="G48" s="415" t="str">
        <f ca="1">'Техническая по возраст группам'!H60</f>
        <v>г.р.???</v>
      </c>
      <c r="H48" s="415" t="str">
        <f>'Техническая по возраст группам'!B60</f>
        <v>КМС</v>
      </c>
      <c r="I48" s="1333" t="str">
        <f>'Техническая по возраст группам'!I60</f>
        <v>Фамилия_1 Имя Отчество</v>
      </c>
      <c r="J48" s="1334"/>
      <c r="K48" s="149"/>
    </row>
    <row r="49" spans="1:11" s="391" customFormat="1" ht="21" customHeight="1" x14ac:dyDescent="0.3">
      <c r="A49" s="413">
        <v>41</v>
      </c>
      <c r="B49" s="1368" t="str">
        <f>'Техническая по возраст группам'!C61</f>
        <v>Юноши</v>
      </c>
      <c r="C49" s="1369"/>
      <c r="D49" s="924" t="str">
        <f>'Техническая по возраст группам'!D61</f>
        <v xml:space="preserve"> </v>
      </c>
      <c r="E49" s="925">
        <f>'Техническая по возраст группам'!E61</f>
        <v>0</v>
      </c>
      <c r="F49" s="415" t="str">
        <f>IF('Техническая по возраст группам'!G61="Ж","спортсменка",IF('Техническая по возраст группам'!G61="М","спортсмен","не понятно кто"))</f>
        <v>спортсмен</v>
      </c>
      <c r="G49" s="415" t="str">
        <f ca="1">'Техническая по возраст группам'!H61</f>
        <v>г.р.???</v>
      </c>
      <c r="H49" s="415" t="str">
        <f>'Техническая по возраст группам'!B61</f>
        <v>II юн</v>
      </c>
      <c r="I49" s="1333" t="str">
        <f>'Техническая по возраст группам'!I61</f>
        <v>Фамилия_1 Имя Отчество</v>
      </c>
      <c r="J49" s="1334"/>
      <c r="K49" s="149"/>
    </row>
    <row r="50" spans="1:11" s="391" customFormat="1" ht="21" customHeight="1" x14ac:dyDescent="0.3">
      <c r="A50" s="413">
        <v>42</v>
      </c>
      <c r="B50" s="1368" t="str">
        <f>'Техническая по возраст группам'!C62</f>
        <v>Юноши</v>
      </c>
      <c r="C50" s="1369"/>
      <c r="D50" s="924" t="str">
        <f>'Техническая по возраст группам'!D62</f>
        <v xml:space="preserve"> </v>
      </c>
      <c r="E50" s="925">
        <f>'Техническая по возраст группам'!E62</f>
        <v>0</v>
      </c>
      <c r="F50" s="415" t="str">
        <f>IF('Техническая по возраст группам'!G62="Ж","спортсменка",IF('Техническая по возраст группам'!G62="М","спортсмен","не понятно кто"))</f>
        <v>спортсмен</v>
      </c>
      <c r="G50" s="415" t="str">
        <f ca="1">'Техническая по возраст группам'!H62</f>
        <v>г.р.???</v>
      </c>
      <c r="H50" s="415" t="str">
        <f>'Техническая по возраст группам'!B62</f>
        <v>II юн</v>
      </c>
      <c r="I50" s="1333" t="str">
        <f>'Техническая по возраст группам'!I62</f>
        <v>Фамилия_1 Имя Отчество</v>
      </c>
      <c r="J50" s="1334"/>
      <c r="K50" s="149"/>
    </row>
    <row r="51" spans="1:11" s="391" customFormat="1" ht="21" customHeight="1" x14ac:dyDescent="0.3">
      <c r="A51" s="413">
        <v>43</v>
      </c>
      <c r="B51" s="1368" t="str">
        <f>'Техническая по возраст группам'!C63</f>
        <v>Юноши</v>
      </c>
      <c r="C51" s="1369"/>
      <c r="D51" s="924" t="str">
        <f>'Техническая по возраст группам'!D63</f>
        <v xml:space="preserve"> </v>
      </c>
      <c r="E51" s="925">
        <f>'Техническая по возраст группам'!E63</f>
        <v>0</v>
      </c>
      <c r="F51" s="415" t="str">
        <f>IF('Техническая по возраст группам'!G63="Ж","спортсменка",IF('Техническая по возраст группам'!G63="М","спортсмен","не понятно кто"))</f>
        <v>спортсмен</v>
      </c>
      <c r="G51" s="415" t="str">
        <f ca="1">'Техническая по возраст группам'!H63</f>
        <v>г.р.???</v>
      </c>
      <c r="H51" s="415" t="str">
        <f>'Техническая по возраст группам'!B63</f>
        <v>II юн</v>
      </c>
      <c r="I51" s="1333" t="str">
        <f>'Техническая по возраст группам'!I63</f>
        <v>Фамилия_1 Имя Отчество</v>
      </c>
      <c r="J51" s="1334"/>
      <c r="K51" s="149"/>
    </row>
    <row r="52" spans="1:11" s="391" customFormat="1" ht="21" customHeight="1" x14ac:dyDescent="0.3">
      <c r="A52" s="413">
        <v>44</v>
      </c>
      <c r="B52" s="1368" t="str">
        <f>'Техническая по возраст группам'!C64</f>
        <v>Юноши</v>
      </c>
      <c r="C52" s="1369"/>
      <c r="D52" s="924" t="str">
        <f>'Техническая по возраст группам'!D64</f>
        <v xml:space="preserve"> </v>
      </c>
      <c r="E52" s="925">
        <f>'Техническая по возраст группам'!E64</f>
        <v>0</v>
      </c>
      <c r="F52" s="415" t="str">
        <f>IF('Техническая по возраст группам'!G64="Ж","спортсменка",IF('Техническая по возраст группам'!G64="М","спортсмен","не понятно кто"))</f>
        <v>спортсмен</v>
      </c>
      <c r="G52" s="415" t="str">
        <f ca="1">'Техническая по возраст группам'!H64</f>
        <v>г.р.???</v>
      </c>
      <c r="H52" s="415" t="str">
        <f>'Техническая по возраст группам'!B64</f>
        <v>II юн</v>
      </c>
      <c r="I52" s="1333" t="str">
        <f>'Техническая по возраст группам'!I64</f>
        <v>Фамилия_1 Имя Отчество</v>
      </c>
      <c r="J52" s="1334"/>
      <c r="K52" s="149"/>
    </row>
    <row r="53" spans="1:11" s="391" customFormat="1" ht="21" customHeight="1" x14ac:dyDescent="0.3">
      <c r="A53" s="413">
        <v>45</v>
      </c>
      <c r="B53" s="1368" t="str">
        <f>'Техническая по возраст группам'!C65</f>
        <v>Юноши</v>
      </c>
      <c r="C53" s="1369"/>
      <c r="D53" s="924" t="str">
        <f>'Техническая по возраст группам'!D65</f>
        <v xml:space="preserve"> </v>
      </c>
      <c r="E53" s="925">
        <f>'Техническая по возраст группам'!E65</f>
        <v>0</v>
      </c>
      <c r="F53" s="415" t="str">
        <f>IF('Техническая по возраст группам'!G65="Ж","спортсменка",IF('Техническая по возраст группам'!G65="М","спортсмен","не понятно кто"))</f>
        <v>спортсмен</v>
      </c>
      <c r="G53" s="415" t="str">
        <f ca="1">'Техническая по возраст группам'!H65</f>
        <v>г.р.???</v>
      </c>
      <c r="H53" s="415" t="str">
        <f>'Техническая по возраст группам'!B65</f>
        <v>II юн</v>
      </c>
      <c r="I53" s="1333" t="str">
        <f>'Техническая по возраст группам'!I65</f>
        <v>Фамилия_1 Имя Отчество</v>
      </c>
      <c r="J53" s="1334"/>
      <c r="K53" s="149"/>
    </row>
    <row r="54" spans="1:11" s="391" customFormat="1" ht="21" customHeight="1" x14ac:dyDescent="0.3">
      <c r="A54" s="413">
        <v>46</v>
      </c>
      <c r="B54" s="1368" t="str">
        <f>'Техническая по возраст группам'!C66</f>
        <v>Юноши</v>
      </c>
      <c r="C54" s="1369"/>
      <c r="D54" s="924" t="str">
        <f>'Техническая по возраст группам'!D66</f>
        <v xml:space="preserve"> </v>
      </c>
      <c r="E54" s="925">
        <f>'Техническая по возраст группам'!E66</f>
        <v>0</v>
      </c>
      <c r="F54" s="415" t="str">
        <f>IF('Техническая по возраст группам'!G66="Ж","спортсменка",IF('Техническая по возраст группам'!G66="М","спортсмен","не понятно кто"))</f>
        <v>спортсмен</v>
      </c>
      <c r="G54" s="415" t="str">
        <f ca="1">'Техническая по возраст группам'!H66</f>
        <v>г.р.???</v>
      </c>
      <c r="H54" s="415" t="str">
        <f>'Техническая по возраст группам'!B66</f>
        <v>III юн</v>
      </c>
      <c r="I54" s="1333" t="str">
        <f>'Техническая по возраст группам'!I66</f>
        <v>Фамилия_1 Имя Отчество</v>
      </c>
      <c r="J54" s="1334"/>
      <c r="K54" s="149"/>
    </row>
    <row r="55" spans="1:11" s="391" customFormat="1" ht="21" customHeight="1" x14ac:dyDescent="0.3">
      <c r="A55" s="413">
        <v>47</v>
      </c>
      <c r="B55" s="1368" t="str">
        <f>'Техническая по возраст группам'!C67</f>
        <v>Юноши</v>
      </c>
      <c r="C55" s="1369"/>
      <c r="D55" s="924" t="str">
        <f>'Техническая по возраст группам'!D67</f>
        <v xml:space="preserve"> </v>
      </c>
      <c r="E55" s="925">
        <f>'Техническая по возраст группам'!E67</f>
        <v>0</v>
      </c>
      <c r="F55" s="415" t="str">
        <f>IF('Техническая по возраст группам'!G67="Ж","спортсменка",IF('Техническая по возраст группам'!G67="М","спортсмен","не понятно кто"))</f>
        <v>спортсмен</v>
      </c>
      <c r="G55" s="415" t="str">
        <f ca="1">'Техническая по возраст группам'!H67</f>
        <v>г.р.???</v>
      </c>
      <c r="H55" s="415" t="str">
        <f>'Техническая по возраст группам'!B67</f>
        <v>I юн</v>
      </c>
      <c r="I55" s="1333" t="str">
        <f>'Техническая по возраст группам'!I67</f>
        <v>Фамилия_1 Имя Отчество</v>
      </c>
      <c r="J55" s="1334"/>
      <c r="K55" s="149"/>
    </row>
    <row r="56" spans="1:11" s="391" customFormat="1" ht="21" customHeight="1" x14ac:dyDescent="0.3">
      <c r="A56" s="413">
        <v>48</v>
      </c>
      <c r="B56" s="1368" t="str">
        <f>'Техническая по возраст группам'!C68</f>
        <v>Юноши</v>
      </c>
      <c r="C56" s="1369"/>
      <c r="D56" s="924" t="str">
        <f>'Техническая по возраст группам'!D68</f>
        <v xml:space="preserve"> </v>
      </c>
      <c r="E56" s="925">
        <f>'Техническая по возраст группам'!E68</f>
        <v>0</v>
      </c>
      <c r="F56" s="415" t="str">
        <f>IF('Техническая по возраст группам'!G68="Ж","спортсменка",IF('Техническая по возраст группам'!G68="М","спортсмен","не понятно кто"))</f>
        <v>спортсмен</v>
      </c>
      <c r="G56" s="415" t="str">
        <f ca="1">'Техническая по возраст группам'!H68</f>
        <v>г.р.???</v>
      </c>
      <c r="H56" s="415" t="str">
        <f>'Техническая по возраст группам'!B68</f>
        <v>III</v>
      </c>
      <c r="I56" s="1333" t="str">
        <f>'Техническая по возраст группам'!I68</f>
        <v>Фамилия_1 Имя Отчество</v>
      </c>
      <c r="J56" s="1334"/>
      <c r="K56" s="149"/>
    </row>
    <row r="57" spans="1:11" s="391" customFormat="1" ht="21" customHeight="1" x14ac:dyDescent="0.3">
      <c r="A57" s="413">
        <v>49</v>
      </c>
      <c r="B57" s="1368" t="str">
        <f>'Техническая по возраст группам'!C69</f>
        <v>Юноши</v>
      </c>
      <c r="C57" s="1369"/>
      <c r="D57" s="924" t="str">
        <f>'Техническая по возраст группам'!D69</f>
        <v xml:space="preserve"> </v>
      </c>
      <c r="E57" s="925">
        <f>'Техническая по возраст группам'!E69</f>
        <v>0</v>
      </c>
      <c r="F57" s="415" t="str">
        <f>IF('Техническая по возраст группам'!G69="Ж","спортсменка",IF('Техническая по возраст группам'!G69="М","спортсмен","не понятно кто"))</f>
        <v>спортсмен</v>
      </c>
      <c r="G57" s="415" t="str">
        <f ca="1">'Техническая по возраст группам'!H69</f>
        <v>г.р.???</v>
      </c>
      <c r="H57" s="415" t="str">
        <f>'Техническая по возраст группам'!B69</f>
        <v>I юн</v>
      </c>
      <c r="I57" s="1333" t="str">
        <f>'Техническая по возраст группам'!I69</f>
        <v>Фамилия_1 Имя Отчество</v>
      </c>
      <c r="J57" s="1334"/>
      <c r="K57" s="149"/>
    </row>
    <row r="58" spans="1:11" s="391" customFormat="1" ht="21" customHeight="1" x14ac:dyDescent="0.3">
      <c r="A58" s="413">
        <v>50</v>
      </c>
      <c r="B58" s="1368" t="str">
        <f>'Техническая по возраст группам'!C70</f>
        <v>Юноши</v>
      </c>
      <c r="C58" s="1369"/>
      <c r="D58" s="924" t="str">
        <f>'Техническая по возраст группам'!D70</f>
        <v xml:space="preserve"> </v>
      </c>
      <c r="E58" s="925">
        <f>'Техническая по возраст группам'!E70</f>
        <v>0</v>
      </c>
      <c r="F58" s="415" t="str">
        <f>IF('Техническая по возраст группам'!G70="Ж","спортсменка",IF('Техническая по возраст группам'!G70="М","спортсмен","не понятно кто"))</f>
        <v>спортсмен</v>
      </c>
      <c r="G58" s="415" t="str">
        <f ca="1">'Техническая по возраст группам'!H70</f>
        <v>г.р.???</v>
      </c>
      <c r="H58" s="415" t="str">
        <f>'Техническая по возраст группам'!B70</f>
        <v>II юн</v>
      </c>
      <c r="I58" s="1333" t="str">
        <f>'Техническая по возраст группам'!I70</f>
        <v>Фамилия_1 Имя Отчество</v>
      </c>
      <c r="J58" s="1334"/>
      <c r="K58" s="149"/>
    </row>
    <row r="59" spans="1:11" ht="12" customHeight="1" x14ac:dyDescent="0.3">
      <c r="A59" s="390"/>
      <c r="B59" s="394"/>
      <c r="C59" s="394"/>
      <c r="D59" s="158"/>
      <c r="E59" s="390"/>
      <c r="F59" s="390"/>
      <c r="G59" s="390"/>
      <c r="H59" s="395"/>
      <c r="I59" s="421"/>
      <c r="J59" s="162"/>
      <c r="K59" s="158"/>
    </row>
    <row r="60" spans="1:11" s="391" customFormat="1" ht="24.75" customHeight="1" x14ac:dyDescent="0.35">
      <c r="A60" s="396"/>
      <c r="B60" s="393" t="s">
        <v>360</v>
      </c>
      <c r="C60" s="393"/>
      <c r="D60" s="397" t="str">
        <f>'Техническая по возраст группам'!E75</f>
        <v>Фамилия_1 Имя Отчество</v>
      </c>
      <c r="E60" s="398"/>
      <c r="F60" s="398"/>
      <c r="G60" s="393" t="s">
        <v>364</v>
      </c>
      <c r="H60" s="1347"/>
      <c r="I60" s="1347"/>
      <c r="J60" s="1347"/>
      <c r="K60" s="1347"/>
    </row>
    <row r="61" spans="1:11" s="391" customFormat="1" ht="24.75" customHeight="1" x14ac:dyDescent="0.35">
      <c r="A61" s="390"/>
      <c r="B61" s="403"/>
      <c r="C61" s="403"/>
      <c r="D61" s="397" t="str">
        <f>'Техническая по возраст группам'!E76</f>
        <v>Фамилия_2 Имя Отчество</v>
      </c>
      <c r="E61" s="400"/>
      <c r="F61" s="400"/>
      <c r="G61" s="401"/>
      <c r="H61" s="1335"/>
      <c r="I61" s="1335"/>
      <c r="J61" s="1335"/>
      <c r="K61" s="1335"/>
    </row>
    <row r="62" spans="1:11" s="391" customFormat="1" ht="24.75" customHeight="1" x14ac:dyDescent="0.35">
      <c r="A62" s="390"/>
      <c r="B62" s="403"/>
      <c r="C62" s="403"/>
      <c r="D62" s="397" t="str">
        <f>'Техническая по возраст группам'!E77</f>
        <v>Фамилия_3 Имя Отчество</v>
      </c>
      <c r="E62" s="400"/>
      <c r="F62" s="400"/>
      <c r="G62" s="401"/>
      <c r="H62" s="1335"/>
      <c r="I62" s="1335"/>
      <c r="J62" s="1335"/>
      <c r="K62" s="1335"/>
    </row>
    <row r="63" spans="1:11" s="391" customFormat="1" ht="21" customHeight="1" x14ac:dyDescent="0.35">
      <c r="A63" s="401"/>
      <c r="B63" s="403"/>
      <c r="C63" s="403"/>
      <c r="D63" s="403"/>
      <c r="E63" s="401"/>
      <c r="F63" s="401"/>
      <c r="G63" s="401"/>
      <c r="H63" s="401"/>
      <c r="I63" s="401"/>
      <c r="J63" s="401"/>
      <c r="K63" s="402"/>
    </row>
    <row r="64" spans="1:11" s="391" customFormat="1" ht="17.25" customHeight="1" x14ac:dyDescent="0.35">
      <c r="D64" s="410" t="s">
        <v>367</v>
      </c>
      <c r="E64" s="398"/>
      <c r="F64" s="398"/>
      <c r="G64" s="398"/>
      <c r="H64" s="1349" t="str">
        <f>'Техническая по возраст группам'!E75</f>
        <v>Фамилия_1 Имя Отчество</v>
      </c>
      <c r="I64" s="1349"/>
      <c r="J64" s="1349"/>
      <c r="K64" s="1349"/>
    </row>
    <row r="65" spans="1:11" s="427" customFormat="1" ht="12.75" customHeight="1" x14ac:dyDescent="0.3">
      <c r="A65" s="426"/>
      <c r="B65" s="426"/>
      <c r="C65" s="426"/>
      <c r="F65" s="423" t="s">
        <v>141</v>
      </c>
      <c r="G65" s="425"/>
      <c r="H65" s="423"/>
      <c r="I65" s="423"/>
      <c r="J65" s="423" t="s">
        <v>142</v>
      </c>
      <c r="K65" s="428"/>
    </row>
    <row r="66" spans="1:11" s="408" customFormat="1" ht="21" customHeight="1" x14ac:dyDescent="0.3">
      <c r="A66" s="407"/>
      <c r="B66" s="407"/>
      <c r="C66" s="407"/>
      <c r="F66" s="121"/>
      <c r="G66" s="411"/>
      <c r="H66" s="121"/>
      <c r="I66" s="121"/>
      <c r="J66" s="121"/>
      <c r="K66" s="409"/>
    </row>
    <row r="67" spans="1:11" s="391" customFormat="1" ht="18" x14ac:dyDescent="0.35">
      <c r="A67" s="85" t="s">
        <v>1006</v>
      </c>
      <c r="B67" s="85"/>
      <c r="C67" s="85"/>
      <c r="D67" s="661"/>
      <c r="E67" s="660"/>
      <c r="F67" s="1372" t="s">
        <v>1007</v>
      </c>
      <c r="G67" s="1372"/>
      <c r="H67" s="422"/>
      <c r="I67" s="422"/>
      <c r="J67" s="1348"/>
      <c r="K67" s="1348"/>
    </row>
    <row r="68" spans="1:11" s="425" customFormat="1" ht="12" x14ac:dyDescent="0.3">
      <c r="A68" s="424"/>
      <c r="B68" s="424"/>
      <c r="C68" s="424"/>
      <c r="E68" s="424"/>
      <c r="F68" s="423"/>
      <c r="I68" s="423" t="s">
        <v>141</v>
      </c>
      <c r="J68" s="423"/>
      <c r="K68" s="423" t="s">
        <v>142</v>
      </c>
    </row>
    <row r="70" spans="1:11" s="391" customFormat="1" ht="33.75" customHeight="1" x14ac:dyDescent="0.35">
      <c r="A70" s="1345" t="s">
        <v>390</v>
      </c>
      <c r="B70" s="1346"/>
      <c r="C70" s="1346"/>
      <c r="D70" s="1346"/>
      <c r="E70" s="404"/>
      <c r="F70" s="404"/>
      <c r="G70" s="404"/>
      <c r="H70" s="404"/>
      <c r="I70" s="1348"/>
      <c r="J70" s="1348"/>
      <c r="K70" s="1348"/>
    </row>
    <row r="71" spans="1:11" s="427" customFormat="1" ht="12.75" customHeight="1" x14ac:dyDescent="0.3">
      <c r="A71" s="426"/>
      <c r="B71" s="426"/>
      <c r="C71" s="426"/>
      <c r="F71" s="423" t="s">
        <v>141</v>
      </c>
      <c r="G71" s="425"/>
      <c r="H71" s="423"/>
      <c r="I71" s="423"/>
      <c r="J71" s="423" t="s">
        <v>142</v>
      </c>
      <c r="K71" s="428"/>
    </row>
    <row r="72" spans="1:11" s="391" customFormat="1" ht="12" customHeight="1" x14ac:dyDescent="0.3">
      <c r="A72" s="162"/>
      <c r="B72" s="390"/>
      <c r="C72" s="390"/>
      <c r="D72" s="390"/>
      <c r="E72" s="390"/>
      <c r="F72" s="390"/>
      <c r="G72" s="390"/>
      <c r="H72" s="390"/>
      <c r="I72" s="390"/>
      <c r="J72" s="390"/>
      <c r="K72" s="390"/>
    </row>
    <row r="73" spans="1:11" s="391" customFormat="1" ht="33.75" customHeight="1" x14ac:dyDescent="0.35">
      <c r="A73" s="1345" t="s">
        <v>370</v>
      </c>
      <c r="B73" s="1346"/>
      <c r="C73" s="1346"/>
      <c r="D73" s="1346"/>
      <c r="E73" s="404"/>
      <c r="F73" s="404"/>
      <c r="G73" s="404"/>
      <c r="H73" s="404"/>
      <c r="I73" s="1348"/>
      <c r="J73" s="1348"/>
      <c r="K73" s="1348"/>
    </row>
    <row r="74" spans="1:11" s="427" customFormat="1" ht="12.75" customHeight="1" x14ac:dyDescent="0.3">
      <c r="A74" s="426"/>
      <c r="B74" s="426"/>
      <c r="C74" s="426"/>
      <c r="F74" s="423" t="s">
        <v>141</v>
      </c>
      <c r="G74" s="425"/>
      <c r="H74" s="423"/>
      <c r="I74" s="423"/>
      <c r="J74" s="423" t="s">
        <v>142</v>
      </c>
      <c r="K74" s="428"/>
    </row>
    <row r="75" spans="1:11" s="391" customFormat="1" ht="12" customHeight="1" x14ac:dyDescent="0.3">
      <c r="A75" s="162"/>
      <c r="B75" s="162"/>
      <c r="C75" s="162"/>
      <c r="D75" s="390"/>
      <c r="E75" s="390"/>
      <c r="F75" s="390"/>
      <c r="G75" s="390"/>
      <c r="H75" s="390"/>
      <c r="I75" s="390"/>
      <c r="J75" s="390"/>
      <c r="K75" s="390"/>
    </row>
    <row r="76" spans="1:11" s="391" customFormat="1" ht="18" x14ac:dyDescent="0.35">
      <c r="A76" s="403"/>
      <c r="B76" s="403"/>
      <c r="C76" s="403"/>
      <c r="D76" s="403"/>
      <c r="E76" s="403"/>
      <c r="F76" s="403"/>
      <c r="G76" s="403"/>
      <c r="H76" s="403"/>
      <c r="I76" s="403"/>
      <c r="J76" s="403"/>
      <c r="K76" s="403"/>
    </row>
  </sheetData>
  <mergeCells count="119">
    <mergeCell ref="B8:D8"/>
    <mergeCell ref="I8:J8"/>
    <mergeCell ref="B9:C9"/>
    <mergeCell ref="I9:J9"/>
    <mergeCell ref="B10:C10"/>
    <mergeCell ref="I10:J10"/>
    <mergeCell ref="H1:K2"/>
    <mergeCell ref="A3:K3"/>
    <mergeCell ref="D4:K4"/>
    <mergeCell ref="A5:B5"/>
    <mergeCell ref="D5:K5"/>
    <mergeCell ref="A6:B6"/>
    <mergeCell ref="D6:I6"/>
    <mergeCell ref="B14:C14"/>
    <mergeCell ref="I14:J14"/>
    <mergeCell ref="B15:C15"/>
    <mergeCell ref="I15:J15"/>
    <mergeCell ref="B16:C16"/>
    <mergeCell ref="I16:J16"/>
    <mergeCell ref="B11:C11"/>
    <mergeCell ref="I11:J11"/>
    <mergeCell ref="B12:C12"/>
    <mergeCell ref="I12:J12"/>
    <mergeCell ref="B13:C13"/>
    <mergeCell ref="I13:J13"/>
    <mergeCell ref="B20:C20"/>
    <mergeCell ref="I20:J20"/>
    <mergeCell ref="B21:C21"/>
    <mergeCell ref="I21:J21"/>
    <mergeCell ref="B22:C22"/>
    <mergeCell ref="I22:J22"/>
    <mergeCell ref="B17:C17"/>
    <mergeCell ref="I17:J17"/>
    <mergeCell ref="B18:C18"/>
    <mergeCell ref="I18:J18"/>
    <mergeCell ref="B19:C19"/>
    <mergeCell ref="I19:J19"/>
    <mergeCell ref="B26:C26"/>
    <mergeCell ref="I26:J26"/>
    <mergeCell ref="B27:C27"/>
    <mergeCell ref="I27:J27"/>
    <mergeCell ref="B28:C28"/>
    <mergeCell ref="I28:J28"/>
    <mergeCell ref="B23:C23"/>
    <mergeCell ref="I23:J23"/>
    <mergeCell ref="B24:C24"/>
    <mergeCell ref="I24:J24"/>
    <mergeCell ref="B25:C25"/>
    <mergeCell ref="I25:J25"/>
    <mergeCell ref="B32:C32"/>
    <mergeCell ref="I32:J32"/>
    <mergeCell ref="B33:C33"/>
    <mergeCell ref="I33:J33"/>
    <mergeCell ref="B34:C34"/>
    <mergeCell ref="I34:J34"/>
    <mergeCell ref="B29:C29"/>
    <mergeCell ref="I29:J29"/>
    <mergeCell ref="B30:C30"/>
    <mergeCell ref="I30:J30"/>
    <mergeCell ref="B31:C31"/>
    <mergeCell ref="I31:J31"/>
    <mergeCell ref="B38:C38"/>
    <mergeCell ref="I38:J38"/>
    <mergeCell ref="B39:C39"/>
    <mergeCell ref="I39:J39"/>
    <mergeCell ref="B40:C40"/>
    <mergeCell ref="I40:J40"/>
    <mergeCell ref="B35:C35"/>
    <mergeCell ref="I35:J35"/>
    <mergeCell ref="B36:C36"/>
    <mergeCell ref="I36:J36"/>
    <mergeCell ref="B37:C37"/>
    <mergeCell ref="I37:J37"/>
    <mergeCell ref="B44:C44"/>
    <mergeCell ref="I44:J44"/>
    <mergeCell ref="B45:C45"/>
    <mergeCell ref="I45:J45"/>
    <mergeCell ref="B46:C46"/>
    <mergeCell ref="I46:J46"/>
    <mergeCell ref="B41:C41"/>
    <mergeCell ref="I41:J41"/>
    <mergeCell ref="B42:C42"/>
    <mergeCell ref="I42:J42"/>
    <mergeCell ref="B43:C43"/>
    <mergeCell ref="I43:J43"/>
    <mergeCell ref="B50:C50"/>
    <mergeCell ref="I50:J50"/>
    <mergeCell ref="B51:C51"/>
    <mergeCell ref="I51:J51"/>
    <mergeCell ref="B52:C52"/>
    <mergeCell ref="I52:J52"/>
    <mergeCell ref="B47:C47"/>
    <mergeCell ref="I47:J47"/>
    <mergeCell ref="B48:C48"/>
    <mergeCell ref="I48:J48"/>
    <mergeCell ref="B49:C49"/>
    <mergeCell ref="I49:J49"/>
    <mergeCell ref="B56:C56"/>
    <mergeCell ref="I56:J56"/>
    <mergeCell ref="B57:C57"/>
    <mergeCell ref="I57:J57"/>
    <mergeCell ref="B58:C58"/>
    <mergeCell ref="I58:J58"/>
    <mergeCell ref="B53:C53"/>
    <mergeCell ref="I53:J53"/>
    <mergeCell ref="B54:C54"/>
    <mergeCell ref="I54:J54"/>
    <mergeCell ref="B55:C55"/>
    <mergeCell ref="I55:J55"/>
    <mergeCell ref="A70:D70"/>
    <mergeCell ref="I70:K70"/>
    <mergeCell ref="A73:D73"/>
    <mergeCell ref="I73:K73"/>
    <mergeCell ref="H60:K60"/>
    <mergeCell ref="H61:K61"/>
    <mergeCell ref="H62:K62"/>
    <mergeCell ref="H64:K64"/>
    <mergeCell ref="F67:G67"/>
    <mergeCell ref="J67:K67"/>
  </mergeCells>
  <pageMargins left="0.31496062992125984" right="0.31496062992125984" top="0.55118110236220474" bottom="0.31496062992125984" header="0" footer="0.11811023622047245"/>
  <pageSetup paperSize="9" orientation="landscape" verticalDpi="300" r:id="rId1"/>
  <headerFooter>
    <oddFooter>&amp;R&amp;"Times New Roman,курсив"&amp;8Стр. &amp;P из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theme="7" tint="-0.249977111117893"/>
  </sheetPr>
  <dimension ref="A1:BM107"/>
  <sheetViews>
    <sheetView topLeftCell="A4" workbookViewId="0">
      <selection activeCell="D21" sqref="D21"/>
    </sheetView>
  </sheetViews>
  <sheetFormatPr defaultColWidth="9.109375" defaultRowHeight="14.4" x14ac:dyDescent="0.3"/>
  <cols>
    <col min="1" max="1" width="2.6640625" style="24" customWidth="1"/>
    <col min="2" max="2" width="6.44140625" style="24" customWidth="1"/>
    <col min="3" max="3" width="11.44140625" style="24" customWidth="1"/>
    <col min="4" max="4" width="5.33203125" style="24" customWidth="1"/>
    <col min="5" max="5" width="6.33203125" style="24" customWidth="1"/>
    <col min="6" max="6" width="8.5546875" style="24" customWidth="1"/>
    <col min="7" max="7" width="6" style="24" customWidth="1"/>
    <col min="8" max="8" width="15.33203125" style="24" customWidth="1"/>
    <col min="9" max="9" width="4.33203125" style="24" customWidth="1"/>
    <col min="10" max="10" width="2.6640625" style="24" customWidth="1"/>
    <col min="11" max="11" width="9.88671875" style="24" customWidth="1"/>
    <col min="12" max="12" width="3.6640625" style="24" customWidth="1"/>
    <col min="13" max="13" width="9.44140625" style="24" customWidth="1"/>
    <col min="14" max="14" width="3.109375" style="24" customWidth="1"/>
    <col min="15" max="15" width="3" style="24" customWidth="1"/>
    <col min="16" max="16" width="6.88671875" style="24" bestFit="1" customWidth="1"/>
    <col min="17" max="17" width="5.6640625" style="24" customWidth="1"/>
    <col min="18" max="18" width="7.6640625" style="24" customWidth="1"/>
    <col min="19" max="19" width="6.109375" style="24" bestFit="1" customWidth="1"/>
    <col min="20" max="20" width="6.109375" style="24" customWidth="1"/>
    <col min="21" max="21" width="7.5546875" style="24" bestFit="1" customWidth="1"/>
    <col min="22" max="22" width="2" style="24" customWidth="1"/>
    <col min="23" max="23" width="7" style="24" bestFit="1" customWidth="1"/>
    <col min="24" max="24" width="2" style="24" bestFit="1" customWidth="1"/>
    <col min="25" max="25" width="7" style="24" bestFit="1" customWidth="1"/>
    <col min="26" max="26" width="2.44140625" style="24" customWidth="1"/>
    <col min="27" max="27" width="5.88671875" style="24" customWidth="1"/>
    <col min="28" max="28" width="2.33203125" style="24" customWidth="1"/>
    <col min="29" max="29" width="5.88671875" style="24" customWidth="1"/>
    <col min="30" max="30" width="2.44140625" style="24" customWidth="1"/>
    <col min="31" max="31" width="5.88671875" style="24" customWidth="1"/>
    <col min="32" max="32" width="2.44140625" style="24" customWidth="1"/>
    <col min="33" max="33" width="5.88671875" style="24" customWidth="1"/>
    <col min="34" max="34" width="2" style="24" bestFit="1" customWidth="1"/>
    <col min="35" max="35" width="5.88671875" style="24" customWidth="1"/>
    <col min="36" max="36" width="2" style="24" bestFit="1" customWidth="1"/>
    <col min="37" max="37" width="5.88671875" style="24" customWidth="1"/>
    <col min="38" max="38" width="2" style="24" bestFit="1" customWidth="1"/>
    <col min="39" max="39" width="5.88671875" style="24" customWidth="1"/>
    <col min="40" max="40" width="2" style="24" bestFit="1" customWidth="1"/>
    <col min="41" max="41" width="2.5546875" style="24" bestFit="1" customWidth="1"/>
    <col min="42" max="42" width="5.6640625" style="24" customWidth="1"/>
    <col min="43" max="43" width="4.88671875" style="24" customWidth="1"/>
    <col min="44" max="44" width="6" style="24" customWidth="1"/>
    <col min="45" max="45" width="6.109375" style="24" customWidth="1"/>
    <col min="46" max="16384" width="9.109375" style="24"/>
  </cols>
  <sheetData>
    <row r="1" spans="1:45" ht="18" x14ac:dyDescent="0.3">
      <c r="A1" s="16"/>
      <c r="B1" s="198" t="s">
        <v>273</v>
      </c>
      <c r="C1" s="2"/>
      <c r="D1" s="16"/>
      <c r="E1" s="3"/>
      <c r="F1" s="3"/>
      <c r="G1" s="2"/>
      <c r="H1" s="2"/>
      <c r="I1" s="2"/>
      <c r="J1" s="2"/>
      <c r="K1" s="2"/>
      <c r="L1" s="62"/>
      <c r="M1" s="62"/>
      <c r="N1" s="62"/>
      <c r="O1" s="62"/>
      <c r="P1" s="60"/>
      <c r="Q1" s="60"/>
      <c r="R1" s="60"/>
      <c r="S1" s="60"/>
      <c r="T1" s="61"/>
      <c r="U1" s="61"/>
      <c r="V1" s="61"/>
      <c r="W1" s="61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1"/>
      <c r="AJ1" s="174"/>
      <c r="AK1" s="61"/>
      <c r="AL1" s="174"/>
      <c r="AM1" s="61"/>
      <c r="AN1" s="3"/>
      <c r="AO1" s="3"/>
      <c r="AP1" s="3"/>
    </row>
    <row r="2" spans="1:45" s="308" customFormat="1" x14ac:dyDescent="0.3">
      <c r="A2" s="309"/>
      <c r="B2" s="310" t="s">
        <v>276</v>
      </c>
      <c r="C2" s="310"/>
      <c r="D2" s="309"/>
      <c r="E2" s="311"/>
      <c r="F2" s="311"/>
      <c r="G2" s="310"/>
      <c r="H2" s="310"/>
      <c r="I2" s="310"/>
      <c r="J2" s="310"/>
      <c r="K2" s="310"/>
      <c r="L2" s="312"/>
      <c r="M2" s="312"/>
      <c r="N2" s="312"/>
      <c r="O2" s="312"/>
      <c r="P2" s="313"/>
      <c r="Q2" s="313"/>
      <c r="R2" s="313"/>
      <c r="S2" s="313"/>
      <c r="T2" s="314"/>
      <c r="U2" s="314"/>
      <c r="V2" s="314"/>
      <c r="W2" s="314"/>
      <c r="X2" s="312"/>
      <c r="Y2" s="312"/>
      <c r="Z2" s="312"/>
      <c r="AA2" s="312"/>
      <c r="AB2" s="312"/>
      <c r="AC2" s="312"/>
      <c r="AD2" s="312"/>
      <c r="AE2" s="312"/>
      <c r="AF2" s="318"/>
      <c r="AG2" s="318"/>
      <c r="AH2" s="318"/>
      <c r="AI2" s="319"/>
      <c r="AJ2" s="320"/>
      <c r="AK2" s="319"/>
      <c r="AL2" s="320"/>
      <c r="AM2" s="319"/>
      <c r="AN2" s="460"/>
      <c r="AO2" s="307"/>
      <c r="AP2" s="307"/>
    </row>
    <row r="3" spans="1:45" s="308" customFormat="1" x14ac:dyDescent="0.3">
      <c r="A3" s="309"/>
      <c r="B3" s="310" t="s">
        <v>274</v>
      </c>
      <c r="C3" s="310"/>
      <c r="D3" s="309"/>
      <c r="E3" s="311"/>
      <c r="F3" s="311"/>
      <c r="G3" s="310"/>
      <c r="H3" s="310"/>
      <c r="I3" s="310"/>
      <c r="J3" s="310"/>
      <c r="K3" s="310"/>
      <c r="L3" s="312"/>
      <c r="M3" s="312"/>
      <c r="N3" s="312"/>
      <c r="O3" s="312"/>
      <c r="P3" s="313"/>
      <c r="Q3" s="313"/>
      <c r="R3" s="313"/>
      <c r="S3" s="313"/>
      <c r="T3" s="314"/>
      <c r="U3" s="314"/>
      <c r="V3" s="314"/>
      <c r="W3" s="314"/>
      <c r="X3" s="312"/>
      <c r="Y3" s="312"/>
      <c r="Z3" s="312"/>
      <c r="AA3" s="312"/>
      <c r="AB3" s="312"/>
      <c r="AC3" s="312"/>
      <c r="AD3" s="312"/>
      <c r="AE3" s="312"/>
      <c r="AF3" s="318"/>
      <c r="AG3" s="318"/>
      <c r="AH3" s="318"/>
      <c r="AI3" s="319"/>
      <c r="AJ3" s="320"/>
      <c r="AK3" s="319"/>
      <c r="AL3" s="320"/>
      <c r="AM3" s="319"/>
      <c r="AN3" s="460"/>
      <c r="AO3" s="307"/>
      <c r="AP3" s="307"/>
    </row>
    <row r="4" spans="1:45" s="308" customFormat="1" x14ac:dyDescent="0.3">
      <c r="A4" s="309"/>
      <c r="B4" s="1295" t="s">
        <v>277</v>
      </c>
      <c r="C4" s="1295"/>
      <c r="D4" s="1295"/>
      <c r="E4" s="1295"/>
      <c r="F4" s="1295"/>
      <c r="G4" s="1295"/>
      <c r="H4" s="1295"/>
      <c r="I4" s="1295"/>
      <c r="J4" s="1295"/>
      <c r="K4" s="1295"/>
      <c r="L4" s="1295"/>
      <c r="M4" s="1295"/>
      <c r="N4" s="1295"/>
      <c r="O4" s="1295"/>
      <c r="P4" s="1295"/>
      <c r="Q4" s="1295"/>
      <c r="R4" s="1295"/>
      <c r="S4" s="1295"/>
      <c r="T4" s="1295"/>
      <c r="U4" s="1295"/>
      <c r="V4" s="1295"/>
      <c r="W4" s="1295"/>
      <c r="X4" s="1295"/>
      <c r="Y4" s="1295"/>
      <c r="Z4" s="1295"/>
      <c r="AA4" s="1295"/>
      <c r="AB4" s="1295"/>
      <c r="AC4" s="1295"/>
      <c r="AD4" s="312"/>
      <c r="AE4" s="312"/>
      <c r="AF4" s="318"/>
      <c r="AG4" s="318"/>
      <c r="AH4" s="318"/>
      <c r="AI4" s="319"/>
      <c r="AJ4" s="320"/>
      <c r="AK4" s="319"/>
      <c r="AL4" s="320"/>
      <c r="AM4" s="319"/>
      <c r="AN4" s="460"/>
      <c r="AO4" s="307"/>
      <c r="AP4" s="307"/>
    </row>
    <row r="5" spans="1:45" s="308" customFormat="1" x14ac:dyDescent="0.3">
      <c r="A5" s="309"/>
      <c r="B5" s="1295"/>
      <c r="C5" s="1295"/>
      <c r="D5" s="1295"/>
      <c r="E5" s="1295"/>
      <c r="F5" s="1295"/>
      <c r="G5" s="1295"/>
      <c r="H5" s="1295"/>
      <c r="I5" s="1295"/>
      <c r="J5" s="1295"/>
      <c r="K5" s="1295"/>
      <c r="L5" s="1295"/>
      <c r="M5" s="1295"/>
      <c r="N5" s="1295"/>
      <c r="O5" s="1295"/>
      <c r="P5" s="1295"/>
      <c r="Q5" s="1295"/>
      <c r="R5" s="1295"/>
      <c r="S5" s="1295"/>
      <c r="T5" s="1295"/>
      <c r="U5" s="1295"/>
      <c r="V5" s="1295"/>
      <c r="W5" s="1295"/>
      <c r="X5" s="1295"/>
      <c r="Y5" s="1295"/>
      <c r="Z5" s="1295"/>
      <c r="AA5" s="1295"/>
      <c r="AB5" s="1295"/>
      <c r="AC5" s="1295"/>
      <c r="AD5" s="312"/>
      <c r="AE5" s="312"/>
      <c r="AF5" s="318"/>
      <c r="AG5" s="318"/>
      <c r="AH5" s="318"/>
      <c r="AI5" s="319"/>
      <c r="AJ5" s="320"/>
      <c r="AK5" s="319"/>
      <c r="AL5" s="320"/>
      <c r="AM5" s="319"/>
      <c r="AN5" s="460"/>
      <c r="AO5" s="307"/>
      <c r="AP5" s="307"/>
    </row>
    <row r="6" spans="1:45" s="308" customFormat="1" x14ac:dyDescent="0.3">
      <c r="A6" s="309"/>
      <c r="B6" s="310" t="s">
        <v>275</v>
      </c>
      <c r="C6" s="310"/>
      <c r="D6" s="309"/>
      <c r="E6" s="311"/>
      <c r="F6" s="311"/>
      <c r="G6" s="310"/>
      <c r="H6" s="310"/>
      <c r="I6" s="310"/>
      <c r="J6" s="310"/>
      <c r="K6" s="310"/>
      <c r="L6" s="312"/>
      <c r="M6" s="312"/>
      <c r="N6" s="312"/>
      <c r="O6" s="312"/>
      <c r="P6" s="313"/>
      <c r="Q6" s="313"/>
      <c r="R6" s="313"/>
      <c r="S6" s="313"/>
      <c r="T6" s="314"/>
      <c r="U6" s="314"/>
      <c r="V6" s="314"/>
      <c r="W6" s="314"/>
      <c r="X6" s="312"/>
      <c r="Y6" s="312"/>
      <c r="Z6" s="312"/>
      <c r="AA6" s="312"/>
      <c r="AB6" s="312"/>
      <c r="AC6" s="312"/>
      <c r="AD6" s="312"/>
      <c r="AE6" s="312"/>
      <c r="AF6" s="318"/>
      <c r="AG6" s="318"/>
      <c r="AH6" s="318"/>
      <c r="AI6" s="319"/>
      <c r="AJ6" s="320"/>
      <c r="AK6" s="319"/>
      <c r="AL6" s="320"/>
      <c r="AM6" s="319"/>
      <c r="AN6" s="460"/>
      <c r="AO6" s="307"/>
      <c r="AP6" s="307"/>
    </row>
    <row r="7" spans="1:45" s="308" customFormat="1" x14ac:dyDescent="0.3">
      <c r="A7" s="309"/>
      <c r="B7" s="1295" t="s">
        <v>435</v>
      </c>
      <c r="C7" s="1295"/>
      <c r="D7" s="1295"/>
      <c r="E7" s="1295"/>
      <c r="F7" s="1295"/>
      <c r="G7" s="1295"/>
      <c r="H7" s="1295"/>
      <c r="I7" s="1295"/>
      <c r="J7" s="1295"/>
      <c r="K7" s="1295"/>
      <c r="L7" s="1295"/>
      <c r="M7" s="1295"/>
      <c r="N7" s="1295"/>
      <c r="O7" s="1295"/>
      <c r="P7" s="1295"/>
      <c r="Q7" s="1295"/>
      <c r="R7" s="1295"/>
      <c r="S7" s="1295"/>
      <c r="T7" s="1295"/>
      <c r="U7" s="1295"/>
      <c r="V7" s="1295"/>
      <c r="W7" s="1295"/>
      <c r="X7" s="1295"/>
      <c r="Y7" s="1295"/>
      <c r="Z7" s="1295"/>
      <c r="AA7" s="1295"/>
      <c r="AB7" s="1295"/>
      <c r="AC7" s="1295"/>
      <c r="AD7" s="312"/>
      <c r="AE7" s="312"/>
      <c r="AF7" s="318"/>
      <c r="AG7" s="318"/>
      <c r="AH7" s="318"/>
      <c r="AI7" s="319"/>
      <c r="AJ7" s="320"/>
      <c r="AK7" s="319"/>
      <c r="AL7" s="320"/>
      <c r="AM7" s="319"/>
      <c r="AN7" s="460"/>
      <c r="AO7" s="307"/>
      <c r="AP7" s="307"/>
    </row>
    <row r="8" spans="1:45" s="308" customFormat="1" x14ac:dyDescent="0.3">
      <c r="A8" s="309"/>
      <c r="B8" s="1295"/>
      <c r="C8" s="1295"/>
      <c r="D8" s="1295"/>
      <c r="E8" s="1295"/>
      <c r="F8" s="1295"/>
      <c r="G8" s="1295"/>
      <c r="H8" s="1295"/>
      <c r="I8" s="1295"/>
      <c r="J8" s="1295"/>
      <c r="K8" s="1295"/>
      <c r="L8" s="1295"/>
      <c r="M8" s="1295"/>
      <c r="N8" s="1295"/>
      <c r="O8" s="1295"/>
      <c r="P8" s="1295"/>
      <c r="Q8" s="1295"/>
      <c r="R8" s="1295"/>
      <c r="S8" s="1295"/>
      <c r="T8" s="1295"/>
      <c r="U8" s="1295"/>
      <c r="V8" s="1295"/>
      <c r="W8" s="1295"/>
      <c r="X8" s="1295"/>
      <c r="Y8" s="1295"/>
      <c r="Z8" s="1295"/>
      <c r="AA8" s="1295"/>
      <c r="AB8" s="1295"/>
      <c r="AC8" s="1295"/>
      <c r="AD8" s="312"/>
      <c r="AE8" s="312"/>
      <c r="AF8" s="318"/>
      <c r="AG8" s="318"/>
      <c r="AH8" s="318"/>
      <c r="AI8" s="319"/>
      <c r="AJ8" s="320"/>
      <c r="AK8" s="319"/>
      <c r="AL8" s="320"/>
      <c r="AM8" s="319"/>
      <c r="AN8" s="460"/>
      <c r="AO8" s="307"/>
      <c r="AP8" s="307"/>
    </row>
    <row r="9" spans="1:45" ht="15" thickBot="1" x14ac:dyDescent="0.4">
      <c r="A9" s="16"/>
      <c r="B9" s="2"/>
      <c r="C9" s="2"/>
      <c r="D9" s="16"/>
      <c r="E9" s="3"/>
      <c r="F9" s="3"/>
      <c r="G9" s="2"/>
      <c r="H9" s="2"/>
      <c r="I9" s="2"/>
      <c r="J9" s="2"/>
      <c r="K9" s="2"/>
      <c r="L9" s="62"/>
      <c r="M9" s="62"/>
      <c r="N9" s="62"/>
      <c r="O9" s="62"/>
      <c r="P9" s="60"/>
      <c r="Q9" s="60"/>
      <c r="R9" s="60"/>
      <c r="S9" s="60"/>
      <c r="T9" s="61"/>
      <c r="U9" s="61"/>
      <c r="V9" s="61"/>
      <c r="W9" s="61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174"/>
      <c r="AL9" s="61"/>
      <c r="AM9" s="174"/>
      <c r="AN9" s="61"/>
      <c r="AO9" s="174"/>
      <c r="AP9" s="61"/>
      <c r="AQ9" s="3"/>
      <c r="AR9" s="3"/>
      <c r="AS9" s="3"/>
    </row>
    <row r="10" spans="1:45" ht="16.2" x14ac:dyDescent="0.3">
      <c r="A10" s="208"/>
      <c r="B10" s="209" t="s">
        <v>262</v>
      </c>
      <c r="C10" s="210"/>
      <c r="D10" s="210"/>
      <c r="E10" s="211"/>
      <c r="F10" s="227"/>
      <c r="G10" s="210"/>
      <c r="H10" s="1296" t="s">
        <v>272</v>
      </c>
      <c r="I10" s="1297"/>
      <c r="J10" s="1297"/>
      <c r="K10" s="1297"/>
      <c r="L10" s="1297"/>
      <c r="M10" s="1297"/>
      <c r="N10" s="1297"/>
      <c r="O10" s="1298"/>
      <c r="P10" s="1289" t="s">
        <v>374</v>
      </c>
      <c r="Q10" s="1290"/>
      <c r="R10" s="1290"/>
      <c r="S10" s="1290"/>
      <c r="T10" s="1291"/>
      <c r="U10" s="1283" t="s">
        <v>372</v>
      </c>
      <c r="V10" s="1284"/>
      <c r="W10" s="1284"/>
      <c r="X10" s="1284"/>
      <c r="Y10" s="1284"/>
      <c r="Z10" s="1284"/>
      <c r="AA10" s="1284"/>
      <c r="AB10" s="1284"/>
      <c r="AC10" s="1285"/>
      <c r="AD10" s="1375" t="s">
        <v>271</v>
      </c>
      <c r="AE10" s="1376"/>
      <c r="AF10" s="1376"/>
      <c r="AG10" s="1376"/>
      <c r="AH10" s="1376"/>
      <c r="AI10" s="1376"/>
      <c r="AJ10" s="1376"/>
      <c r="AK10" s="1376"/>
      <c r="AL10" s="1376"/>
      <c r="AM10" s="1376"/>
      <c r="AN10" s="1377"/>
      <c r="AO10" s="90"/>
      <c r="AP10" s="3"/>
      <c r="AQ10" s="3"/>
      <c r="AR10" s="3"/>
    </row>
    <row r="11" spans="1:45" ht="16.2" thickBot="1" x14ac:dyDescent="0.35">
      <c r="A11" s="208"/>
      <c r="B11" s="215" t="s">
        <v>247</v>
      </c>
      <c r="C11" s="216"/>
      <c r="D11" s="217" t="s">
        <v>248</v>
      </c>
      <c r="E11" s="212">
        <v>7</v>
      </c>
      <c r="F11" s="217" t="s">
        <v>250</v>
      </c>
      <c r="G11" s="315">
        <v>3</v>
      </c>
      <c r="H11" s="298" t="s">
        <v>44</v>
      </c>
      <c r="I11" s="1299" t="s">
        <v>50</v>
      </c>
      <c r="J11" s="1300"/>
      <c r="K11" s="1301"/>
      <c r="L11" s="1299" t="s">
        <v>31</v>
      </c>
      <c r="M11" s="1301"/>
      <c r="N11" s="1299" t="s">
        <v>28</v>
      </c>
      <c r="O11" s="1305"/>
      <c r="P11" s="1292"/>
      <c r="Q11" s="1293"/>
      <c r="R11" s="1293"/>
      <c r="S11" s="1293"/>
      <c r="T11" s="1294"/>
      <c r="U11" s="1286"/>
      <c r="V11" s="1287"/>
      <c r="W11" s="1287"/>
      <c r="X11" s="1287"/>
      <c r="Y11" s="1287"/>
      <c r="Z11" s="1287"/>
      <c r="AA11" s="1287"/>
      <c r="AB11" s="1287"/>
      <c r="AC11" s="1288"/>
      <c r="AD11" s="1378"/>
      <c r="AE11" s="1379"/>
      <c r="AF11" s="1379"/>
      <c r="AG11" s="1379"/>
      <c r="AH11" s="1379"/>
      <c r="AI11" s="1379"/>
      <c r="AJ11" s="1379"/>
      <c r="AK11" s="1379"/>
      <c r="AL11" s="1379"/>
      <c r="AM11" s="1379"/>
      <c r="AN11" s="1380"/>
      <c r="AO11" s="206"/>
      <c r="AP11" s="3"/>
      <c r="AQ11" s="3"/>
      <c r="AR11" s="3"/>
    </row>
    <row r="12" spans="1:45" ht="15.6" x14ac:dyDescent="0.3">
      <c r="A12" s="208"/>
      <c r="B12" s="210"/>
      <c r="C12" s="216"/>
      <c r="D12" s="217" t="s">
        <v>249</v>
      </c>
      <c r="E12" s="212">
        <v>7</v>
      </c>
      <c r="F12" s="217" t="s">
        <v>29</v>
      </c>
      <c r="G12" s="315">
        <v>2</v>
      </c>
      <c r="H12" s="298" t="s">
        <v>46</v>
      </c>
      <c r="I12" s="1299" t="s">
        <v>7</v>
      </c>
      <c r="J12" s="1300"/>
      <c r="K12" s="1301"/>
      <c r="L12" s="1299" t="s">
        <v>56</v>
      </c>
      <c r="M12" s="1301"/>
      <c r="N12" s="1299" t="s">
        <v>32</v>
      </c>
      <c r="O12" s="1305"/>
      <c r="P12" s="1289" t="s">
        <v>373</v>
      </c>
      <c r="Q12" s="1290"/>
      <c r="R12" s="1290"/>
      <c r="S12" s="1290"/>
      <c r="T12" s="1291"/>
      <c r="U12" s="1283" t="s">
        <v>379</v>
      </c>
      <c r="V12" s="1284"/>
      <c r="W12" s="1284"/>
      <c r="X12" s="1284"/>
      <c r="Y12" s="1284"/>
      <c r="Z12" s="1284"/>
      <c r="AA12" s="1284"/>
      <c r="AB12" s="1284"/>
      <c r="AC12" s="1285"/>
      <c r="AD12" s="1378"/>
      <c r="AE12" s="1379"/>
      <c r="AF12" s="1379"/>
      <c r="AG12" s="1379"/>
      <c r="AH12" s="1379"/>
      <c r="AI12" s="1379"/>
      <c r="AJ12" s="1379"/>
      <c r="AK12" s="1379"/>
      <c r="AL12" s="1379"/>
      <c r="AM12" s="1379"/>
      <c r="AN12" s="1380"/>
      <c r="AO12" s="90"/>
      <c r="AP12" s="3"/>
      <c r="AQ12" s="3"/>
      <c r="AR12" s="3"/>
    </row>
    <row r="13" spans="1:45" ht="16.2" thickBot="1" x14ac:dyDescent="0.35">
      <c r="A13" s="208"/>
      <c r="B13" s="228"/>
      <c r="C13" s="208" t="s">
        <v>261</v>
      </c>
      <c r="D13" s="275" t="s">
        <v>263</v>
      </c>
      <c r="E13" s="214">
        <v>17</v>
      </c>
      <c r="F13" s="275" t="s">
        <v>264</v>
      </c>
      <c r="G13" s="316">
        <v>14</v>
      </c>
      <c r="H13" s="317" t="s">
        <v>48</v>
      </c>
      <c r="I13" s="1302" t="s">
        <v>30</v>
      </c>
      <c r="J13" s="1303"/>
      <c r="K13" s="1304"/>
      <c r="L13" s="1302" t="s">
        <v>27</v>
      </c>
      <c r="M13" s="1304"/>
      <c r="N13" s="1302"/>
      <c r="O13" s="1306"/>
      <c r="P13" s="1292"/>
      <c r="Q13" s="1293"/>
      <c r="R13" s="1293"/>
      <c r="S13" s="1293"/>
      <c r="T13" s="1294"/>
      <c r="U13" s="1286"/>
      <c r="V13" s="1287"/>
      <c r="W13" s="1287"/>
      <c r="X13" s="1287"/>
      <c r="Y13" s="1287"/>
      <c r="Z13" s="1287"/>
      <c r="AA13" s="1287"/>
      <c r="AB13" s="1287"/>
      <c r="AC13" s="1288"/>
      <c r="AD13" s="1381"/>
      <c r="AE13" s="1382"/>
      <c r="AF13" s="1382"/>
      <c r="AG13" s="1382"/>
      <c r="AH13" s="1382"/>
      <c r="AI13" s="1382"/>
      <c r="AJ13" s="1382"/>
      <c r="AK13" s="1382"/>
      <c r="AL13" s="1382"/>
      <c r="AM13" s="1382"/>
      <c r="AN13" s="1383"/>
      <c r="AO13" s="61"/>
      <c r="AP13" s="3"/>
      <c r="AQ13" s="3"/>
      <c r="AR13" s="3"/>
    </row>
    <row r="14" spans="1:45" ht="24.6" x14ac:dyDescent="0.3">
      <c r="A14" s="1307" t="s">
        <v>126</v>
      </c>
      <c r="B14" s="1307"/>
      <c r="C14" s="1307"/>
      <c r="D14" s="1307"/>
      <c r="E14" s="1307"/>
      <c r="F14" s="1307"/>
      <c r="G14" s="1307"/>
      <c r="H14" s="1307"/>
      <c r="I14" s="1307"/>
      <c r="J14" s="1307"/>
      <c r="K14" s="1307"/>
      <c r="L14" s="1307"/>
      <c r="M14" s="1307"/>
      <c r="N14" s="1307"/>
      <c r="O14" s="1307"/>
      <c r="P14" s="1307"/>
      <c r="Q14" s="1307"/>
      <c r="R14" s="1307"/>
      <c r="S14" s="1307"/>
      <c r="T14" s="1307"/>
      <c r="U14" s="1307"/>
      <c r="V14" s="1307"/>
      <c r="W14" s="1307"/>
      <c r="X14" s="1307"/>
      <c r="Y14" s="1307"/>
      <c r="Z14" s="1307"/>
      <c r="AA14" s="1307"/>
      <c r="AB14" s="1307"/>
      <c r="AC14" s="1307"/>
      <c r="AD14" s="1307"/>
      <c r="AE14" s="1307"/>
      <c r="AF14" s="1307"/>
      <c r="AG14" s="1307"/>
      <c r="AH14" s="1307"/>
      <c r="AI14" s="1307"/>
      <c r="AJ14" s="1307"/>
      <c r="AK14" s="1307"/>
      <c r="AL14" s="1307"/>
      <c r="AM14" s="1307"/>
      <c r="AN14" s="1307"/>
      <c r="AO14" s="218"/>
      <c r="AP14" s="218"/>
      <c r="AQ14" s="3"/>
      <c r="AR14" s="3"/>
      <c r="AS14" s="3"/>
    </row>
    <row r="15" spans="1:45" ht="15.6" x14ac:dyDescent="0.3">
      <c r="A15" s="1"/>
      <c r="B15" s="2"/>
      <c r="C15" s="219"/>
      <c r="D15" s="220" t="s">
        <v>127</v>
      </c>
      <c r="E15" s="221" t="s">
        <v>377</v>
      </c>
      <c r="F15" s="221"/>
      <c r="G15" s="219"/>
      <c r="H15" s="219"/>
      <c r="I15" s="219"/>
      <c r="J15" s="219"/>
      <c r="K15" s="219"/>
      <c r="L15" s="222"/>
      <c r="M15" s="222"/>
      <c r="N15" s="222"/>
      <c r="O15" s="222"/>
      <c r="P15" s="222"/>
      <c r="Q15" s="222"/>
      <c r="R15" s="222"/>
      <c r="S15" s="222"/>
      <c r="T15" s="222"/>
      <c r="U15" s="222"/>
      <c r="V15" s="222"/>
      <c r="W15" s="222"/>
      <c r="X15" s="62"/>
      <c r="Y15" s="62"/>
      <c r="Z15" s="62"/>
      <c r="AA15" s="62"/>
      <c r="AH15" s="62"/>
      <c r="AJ15" s="62"/>
      <c r="AP15" s="61"/>
      <c r="AQ15" s="3"/>
      <c r="AR15" s="3"/>
      <c r="AS15" s="3"/>
    </row>
    <row r="16" spans="1:45" ht="15.6" x14ac:dyDescent="0.3">
      <c r="A16" s="1"/>
      <c r="B16" s="2"/>
      <c r="C16" s="219"/>
      <c r="D16" s="220" t="s">
        <v>128</v>
      </c>
      <c r="E16" s="223" t="s">
        <v>380</v>
      </c>
      <c r="F16" s="221"/>
      <c r="G16" s="219"/>
      <c r="H16" s="219"/>
      <c r="I16" s="219"/>
      <c r="J16" s="219"/>
      <c r="K16" s="219"/>
      <c r="L16" s="222"/>
      <c r="M16" s="222"/>
      <c r="N16" s="222"/>
      <c r="O16" s="222"/>
      <c r="P16" s="222"/>
      <c r="Q16" s="222"/>
      <c r="R16" s="222"/>
      <c r="S16" s="222"/>
      <c r="T16" s="222"/>
      <c r="U16" s="222"/>
      <c r="V16" s="222"/>
      <c r="W16" s="222"/>
      <c r="X16" s="62"/>
      <c r="Y16" s="62"/>
      <c r="Z16" s="62"/>
      <c r="AA16" s="62"/>
      <c r="AD16" s="37"/>
      <c r="AG16" s="62"/>
      <c r="AH16" s="118"/>
      <c r="AI16" s="62"/>
      <c r="AJ16" s="62"/>
      <c r="AP16" s="61"/>
      <c r="AQ16" s="3"/>
      <c r="AR16" s="3"/>
      <c r="AS16" s="3"/>
    </row>
    <row r="17" spans="1:45" ht="15.6" x14ac:dyDescent="0.3">
      <c r="A17" s="1"/>
      <c r="B17" s="86"/>
      <c r="C17" s="86"/>
      <c r="D17" s="86"/>
      <c r="E17" s="87" t="s">
        <v>129</v>
      </c>
      <c r="G17" s="224" t="s">
        <v>375</v>
      </c>
      <c r="H17" s="88"/>
      <c r="I17" s="88"/>
      <c r="J17" s="88"/>
      <c r="K17" s="88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225"/>
      <c r="AL17" s="226"/>
      <c r="AM17" s="226"/>
      <c r="AN17" s="226"/>
      <c r="AP17" s="90"/>
      <c r="AQ17" s="3"/>
      <c r="AR17" s="3"/>
      <c r="AS17" s="3"/>
    </row>
    <row r="18" spans="1:45" ht="16.05" thickBot="1" x14ac:dyDescent="0.4">
      <c r="A18" s="1"/>
      <c r="B18" s="86"/>
      <c r="C18" s="86"/>
      <c r="D18" s="86"/>
      <c r="E18" s="87"/>
      <c r="G18" s="224"/>
      <c r="H18" s="86"/>
      <c r="I18" s="86"/>
      <c r="J18" s="86"/>
      <c r="K18" s="86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294"/>
      <c r="AP18" s="90"/>
      <c r="AQ18" s="3"/>
      <c r="AR18" s="3"/>
      <c r="AS18" s="3"/>
    </row>
    <row r="19" spans="1:45" ht="22.5" customHeight="1" thickBot="1" x14ac:dyDescent="0.35">
      <c r="A19" s="1327" t="s">
        <v>1</v>
      </c>
      <c r="B19" s="1314" t="s">
        <v>103</v>
      </c>
      <c r="C19" s="1310" t="s">
        <v>26</v>
      </c>
      <c r="D19" s="1310"/>
      <c r="E19" s="1312" t="s">
        <v>251</v>
      </c>
      <c r="F19" s="1316" t="s">
        <v>23</v>
      </c>
      <c r="G19" s="1318" t="s">
        <v>104</v>
      </c>
      <c r="H19" s="1308" t="s">
        <v>24</v>
      </c>
      <c r="I19" s="1384" t="s">
        <v>246</v>
      </c>
      <c r="J19" s="1320" t="s">
        <v>130</v>
      </c>
      <c r="K19" s="1324" t="s">
        <v>1114</v>
      </c>
      <c r="L19" s="1322"/>
      <c r="M19" s="1329" t="s">
        <v>109</v>
      </c>
      <c r="N19" s="1331"/>
      <c r="P19" s="8" t="s">
        <v>37</v>
      </c>
      <c r="Q19" s="8" t="s">
        <v>74</v>
      </c>
      <c r="R19" s="8" t="s">
        <v>130</v>
      </c>
    </row>
    <row r="20" spans="1:45" ht="17.399999999999999" thickBot="1" x14ac:dyDescent="0.35">
      <c r="A20" s="1328"/>
      <c r="B20" s="1315"/>
      <c r="C20" s="1311"/>
      <c r="D20" s="1311"/>
      <c r="E20" s="1313"/>
      <c r="F20" s="1317"/>
      <c r="G20" s="1319"/>
      <c r="H20" s="1309"/>
      <c r="I20" s="1385"/>
      <c r="J20" s="1321"/>
      <c r="K20" s="386" t="s">
        <v>554</v>
      </c>
      <c r="L20" s="381" t="s">
        <v>357</v>
      </c>
      <c r="M20" s="387" t="s">
        <v>555</v>
      </c>
      <c r="N20" s="388" t="s">
        <v>358</v>
      </c>
      <c r="O20" s="59"/>
      <c r="P20" s="8" t="e">
        <f>SUMIFS(#REF!,#REF!,$B20,#REF!,$D20,#REF!,$F20)</f>
        <v>#REF!</v>
      </c>
      <c r="Q20" s="37" t="e">
        <f>COUNTIFS(#REF!,$B20,#REF!,$D20,#REF!,$F20,#REF!,"&gt;=0")</f>
        <v>#REF!</v>
      </c>
      <c r="R20" s="8" t="e">
        <f>COUNTIFS(#REF!,$B20,#REF!,$D20,#REF!,$F20,#REF!,"лично")</f>
        <v>#REF!</v>
      </c>
      <c r="T20" s="6"/>
    </row>
    <row r="21" spans="1:45" x14ac:dyDescent="0.3">
      <c r="A21" s="94">
        <v>1</v>
      </c>
      <c r="B21" s="242" t="s">
        <v>7</v>
      </c>
      <c r="C21" s="240" t="s">
        <v>182</v>
      </c>
      <c r="D21" s="95" t="s">
        <v>453</v>
      </c>
      <c r="E21" s="926">
        <v>36335</v>
      </c>
      <c r="F21" s="243" t="str">
        <f t="shared" ref="F21:F70" si="0">$E$16</f>
        <v>Сокращенное название</v>
      </c>
      <c r="G21" s="242" t="s">
        <v>345</v>
      </c>
      <c r="H21" s="267" t="str">
        <f>E76</f>
        <v>Фамилия_1 Имя Отчество</v>
      </c>
      <c r="I21" s="244">
        <f t="shared" ref="I21:I52" si="1">COUNTIF(K21:L21,"&gt;=0")-COUNTIF(K21:L21,"в")-COUNTIF(K21:L21,"л")</f>
        <v>0</v>
      </c>
      <c r="J21" s="190">
        <f t="shared" ref="J21:J52" si="2">COUNTIF(K21:L21,"л")</f>
        <v>0</v>
      </c>
      <c r="K21" s="245"/>
      <c r="L21" s="248"/>
      <c r="M21" s="245"/>
      <c r="N21" s="178"/>
      <c r="O21" s="59"/>
      <c r="P21" s="8" t="e">
        <f>SUMIFS(#REF!,#REF!,$C21,#REF!,$E21,#REF!,$F21)</f>
        <v>#REF!</v>
      </c>
      <c r="Q21" s="37" t="e">
        <f>COUNTIFS(#REF!,$C21,#REF!,$E21,#REF!,$F21,#REF!,"&gt;=0")</f>
        <v>#REF!</v>
      </c>
      <c r="R21" s="8" t="e">
        <f>COUNTIFS(#REF!,$C21,#REF!,$E21,#REF!,$F21,#REF!,"лично")</f>
        <v>#REF!</v>
      </c>
      <c r="T21" s="242" t="s">
        <v>44</v>
      </c>
      <c r="U21" s="239"/>
    </row>
    <row r="22" spans="1:45" x14ac:dyDescent="0.3">
      <c r="A22" s="94">
        <f t="shared" ref="A22:A70" si="3">A21+1</f>
        <v>2</v>
      </c>
      <c r="B22" s="242" t="s">
        <v>7</v>
      </c>
      <c r="C22" s="240" t="s">
        <v>182</v>
      </c>
      <c r="D22" s="95" t="s">
        <v>453</v>
      </c>
      <c r="E22" s="241"/>
      <c r="F22" s="243" t="str">
        <f t="shared" si="0"/>
        <v>Сокращенное название</v>
      </c>
      <c r="G22" s="242" t="s">
        <v>345</v>
      </c>
      <c r="H22" s="267" t="str">
        <f>H21</f>
        <v>Фамилия_1 Имя Отчество</v>
      </c>
      <c r="I22" s="244">
        <f t="shared" si="1"/>
        <v>0</v>
      </c>
      <c r="J22" s="190">
        <f t="shared" si="2"/>
        <v>0</v>
      </c>
      <c r="K22" s="245"/>
      <c r="L22" s="248"/>
      <c r="M22" s="245"/>
      <c r="N22" s="178"/>
      <c r="O22" s="59"/>
      <c r="P22" s="8" t="e">
        <f>SUMIFS(#REF!,#REF!,$C22,#REF!,$E22,#REF!,$F22)</f>
        <v>#REF!</v>
      </c>
      <c r="Q22" s="37" t="e">
        <f>COUNTIFS(#REF!,$C22,#REF!,$E22,#REF!,$F22,#REF!,"&gt;=0")</f>
        <v>#REF!</v>
      </c>
      <c r="R22" s="8" t="e">
        <f>COUNTIFS(#REF!,$C22,#REF!,$E22,#REF!,$F22,#REF!,"лично")</f>
        <v>#REF!</v>
      </c>
      <c r="T22" s="242" t="s">
        <v>46</v>
      </c>
      <c r="U22" s="239"/>
    </row>
    <row r="23" spans="1:45" x14ac:dyDescent="0.3">
      <c r="A23" s="94">
        <f t="shared" si="3"/>
        <v>3</v>
      </c>
      <c r="B23" s="242" t="s">
        <v>44</v>
      </c>
      <c r="C23" s="240" t="s">
        <v>182</v>
      </c>
      <c r="D23" s="95" t="s">
        <v>453</v>
      </c>
      <c r="E23" s="241"/>
      <c r="F23" s="243" t="str">
        <f t="shared" si="0"/>
        <v>Сокращенное название</v>
      </c>
      <c r="G23" s="242" t="s">
        <v>345</v>
      </c>
      <c r="H23" s="267" t="str">
        <f t="shared" ref="H23:H70" si="4">H22</f>
        <v>Фамилия_1 Имя Отчество</v>
      </c>
      <c r="I23" s="244">
        <f t="shared" si="1"/>
        <v>0</v>
      </c>
      <c r="J23" s="190">
        <f t="shared" si="2"/>
        <v>0</v>
      </c>
      <c r="K23" s="245"/>
      <c r="L23" s="248"/>
      <c r="M23" s="245"/>
      <c r="N23" s="178"/>
      <c r="O23" s="59"/>
      <c r="P23" s="8" t="e">
        <f>SUMIFS(#REF!,#REF!,$C23,#REF!,$E23,#REF!,$F23)</f>
        <v>#REF!</v>
      </c>
      <c r="Q23" s="37" t="e">
        <f>COUNTIFS(#REF!,$C23,#REF!,$E23,#REF!,$F23,#REF!,"&gt;=0")</f>
        <v>#REF!</v>
      </c>
      <c r="R23" s="8" t="e">
        <f>COUNTIFS(#REF!,$C23,#REF!,$E23,#REF!,$F23,#REF!,"лично")</f>
        <v>#REF!</v>
      </c>
      <c r="T23" s="242" t="s">
        <v>48</v>
      </c>
      <c r="U23" s="239"/>
    </row>
    <row r="24" spans="1:45" x14ac:dyDescent="0.3">
      <c r="A24" s="94">
        <f t="shared" si="3"/>
        <v>4</v>
      </c>
      <c r="B24" s="242" t="s">
        <v>46</v>
      </c>
      <c r="C24" s="240" t="s">
        <v>182</v>
      </c>
      <c r="D24" s="95" t="s">
        <v>453</v>
      </c>
      <c r="E24" s="241"/>
      <c r="F24" s="243" t="str">
        <f t="shared" si="0"/>
        <v>Сокращенное название</v>
      </c>
      <c r="G24" s="242" t="s">
        <v>345</v>
      </c>
      <c r="H24" s="267" t="str">
        <f t="shared" si="4"/>
        <v>Фамилия_1 Имя Отчество</v>
      </c>
      <c r="I24" s="244">
        <f t="shared" si="1"/>
        <v>0</v>
      </c>
      <c r="J24" s="190">
        <f t="shared" si="2"/>
        <v>0</v>
      </c>
      <c r="K24" s="245"/>
      <c r="L24" s="248"/>
      <c r="M24" s="245"/>
      <c r="N24" s="178"/>
      <c r="O24" s="59"/>
      <c r="P24" s="8" t="e">
        <f>SUMIFS(#REF!,#REF!,$C24,#REF!,$E24,#REF!,$F24)</f>
        <v>#REF!</v>
      </c>
      <c r="Q24" s="37" t="e">
        <f>COUNTIFS(#REF!,$C24,#REF!,$E24,#REF!,$F24,#REF!,"&gt;=0")</f>
        <v>#REF!</v>
      </c>
      <c r="R24" s="8" t="e">
        <f>COUNTIFS(#REF!,$C24,#REF!,$E24,#REF!,$F24,#REF!,"лично")</f>
        <v>#REF!</v>
      </c>
      <c r="T24" s="242" t="s">
        <v>50</v>
      </c>
      <c r="U24" s="239"/>
    </row>
    <row r="25" spans="1:45" x14ac:dyDescent="0.3">
      <c r="A25" s="94">
        <f t="shared" si="3"/>
        <v>5</v>
      </c>
      <c r="B25" s="242" t="s">
        <v>48</v>
      </c>
      <c r="C25" s="240" t="s">
        <v>182</v>
      </c>
      <c r="D25" s="95" t="s">
        <v>453</v>
      </c>
      <c r="E25" s="241"/>
      <c r="F25" s="243" t="str">
        <f t="shared" si="0"/>
        <v>Сокращенное название</v>
      </c>
      <c r="G25" s="242" t="s">
        <v>345</v>
      </c>
      <c r="H25" s="267" t="str">
        <f t="shared" si="4"/>
        <v>Фамилия_1 Имя Отчество</v>
      </c>
      <c r="I25" s="244">
        <f t="shared" si="1"/>
        <v>0</v>
      </c>
      <c r="J25" s="190">
        <f t="shared" si="2"/>
        <v>0</v>
      </c>
      <c r="K25" s="245"/>
      <c r="L25" s="248"/>
      <c r="M25" s="245"/>
      <c r="N25" s="178"/>
      <c r="O25" s="59"/>
      <c r="P25" s="8" t="e">
        <f>SUMIFS(#REF!,#REF!,$C25,#REF!,$E25,#REF!,$F25)</f>
        <v>#REF!</v>
      </c>
      <c r="Q25" s="37" t="e">
        <f>COUNTIFS(#REF!,$C25,#REF!,$E25,#REF!,$F25,#REF!,"&gt;=0")</f>
        <v>#REF!</v>
      </c>
      <c r="R25" s="8" t="e">
        <f>COUNTIFS(#REF!,$C25,#REF!,$E25,#REF!,$F25,#REF!,"лично")</f>
        <v>#REF!</v>
      </c>
      <c r="T25" s="242" t="s">
        <v>7</v>
      </c>
      <c r="U25" s="239"/>
    </row>
    <row r="26" spans="1:45" x14ac:dyDescent="0.3">
      <c r="A26" s="94">
        <f t="shared" si="3"/>
        <v>6</v>
      </c>
      <c r="B26" s="242" t="s">
        <v>50</v>
      </c>
      <c r="C26" s="240" t="s">
        <v>182</v>
      </c>
      <c r="D26" s="95" t="s">
        <v>453</v>
      </c>
      <c r="E26" s="241"/>
      <c r="F26" s="243" t="str">
        <f t="shared" si="0"/>
        <v>Сокращенное название</v>
      </c>
      <c r="G26" s="242" t="s">
        <v>345</v>
      </c>
      <c r="H26" s="267" t="str">
        <f t="shared" si="4"/>
        <v>Фамилия_1 Имя Отчество</v>
      </c>
      <c r="I26" s="244">
        <f t="shared" si="1"/>
        <v>0</v>
      </c>
      <c r="J26" s="190">
        <f t="shared" si="2"/>
        <v>0</v>
      </c>
      <c r="K26" s="245"/>
      <c r="L26" s="248"/>
      <c r="M26" s="245"/>
      <c r="N26" s="178"/>
      <c r="O26" s="59"/>
      <c r="P26" s="8" t="e">
        <f>SUMIFS(#REF!,#REF!,$C26,#REF!,$E26,#REF!,$F26)</f>
        <v>#REF!</v>
      </c>
      <c r="Q26" s="37" t="e">
        <f>COUNTIFS(#REF!,$C26,#REF!,$E26,#REF!,$F26,#REF!,"&gt;=0")</f>
        <v>#REF!</v>
      </c>
      <c r="R26" s="8" t="e">
        <f>COUNTIFS(#REF!,$C26,#REF!,$E26,#REF!,$F26,#REF!,"лично")</f>
        <v>#REF!</v>
      </c>
      <c r="T26" s="242" t="s">
        <v>30</v>
      </c>
      <c r="U26" s="239"/>
    </row>
    <row r="27" spans="1:45" x14ac:dyDescent="0.3">
      <c r="A27" s="94">
        <f t="shared" si="3"/>
        <v>7</v>
      </c>
      <c r="B27" s="242" t="s">
        <v>7</v>
      </c>
      <c r="C27" s="240" t="s">
        <v>182</v>
      </c>
      <c r="D27" s="95" t="s">
        <v>453</v>
      </c>
      <c r="E27" s="241"/>
      <c r="F27" s="243" t="str">
        <f t="shared" si="0"/>
        <v>Сокращенное название</v>
      </c>
      <c r="G27" s="242" t="s">
        <v>345</v>
      </c>
      <c r="H27" s="267" t="str">
        <f t="shared" si="4"/>
        <v>Фамилия_1 Имя Отчество</v>
      </c>
      <c r="I27" s="244">
        <f t="shared" si="1"/>
        <v>0</v>
      </c>
      <c r="J27" s="190">
        <f t="shared" si="2"/>
        <v>0</v>
      </c>
      <c r="K27" s="245"/>
      <c r="L27" s="248"/>
      <c r="M27" s="245"/>
      <c r="N27" s="178"/>
      <c r="O27" s="59"/>
      <c r="P27" s="8" t="e">
        <f>SUMIFS(#REF!,#REF!,$C27,#REF!,$E27,#REF!,$F27)</f>
        <v>#REF!</v>
      </c>
      <c r="Q27" s="37" t="e">
        <f>COUNTIFS(#REF!,$C27,#REF!,$E27,#REF!,$F27,#REF!,"&gt;=0")</f>
        <v>#REF!</v>
      </c>
      <c r="R27" s="8" t="e">
        <f>COUNTIFS(#REF!,$C27,#REF!,$E27,#REF!,$F27,#REF!,"лично")</f>
        <v>#REF!</v>
      </c>
      <c r="T27" s="242" t="s">
        <v>31</v>
      </c>
      <c r="U27" s="239"/>
    </row>
    <row r="28" spans="1:45" x14ac:dyDescent="0.3">
      <c r="A28" s="94">
        <f t="shared" si="3"/>
        <v>8</v>
      </c>
      <c r="B28" s="242" t="s">
        <v>7</v>
      </c>
      <c r="C28" s="240" t="s">
        <v>182</v>
      </c>
      <c r="D28" s="95" t="s">
        <v>453</v>
      </c>
      <c r="E28" s="241"/>
      <c r="F28" s="243" t="str">
        <f t="shared" si="0"/>
        <v>Сокращенное название</v>
      </c>
      <c r="G28" s="242" t="s">
        <v>345</v>
      </c>
      <c r="H28" s="267" t="str">
        <f t="shared" si="4"/>
        <v>Фамилия_1 Имя Отчество</v>
      </c>
      <c r="I28" s="244">
        <f t="shared" si="1"/>
        <v>0</v>
      </c>
      <c r="J28" s="190">
        <f t="shared" si="2"/>
        <v>0</v>
      </c>
      <c r="K28" s="245"/>
      <c r="L28" s="248"/>
      <c r="M28" s="245"/>
      <c r="N28" s="178"/>
      <c r="O28" s="59"/>
      <c r="P28" s="8" t="e">
        <f>SUMIFS(#REF!,#REF!,$C28,#REF!,$E28,#REF!,$F28)</f>
        <v>#REF!</v>
      </c>
      <c r="Q28" s="37" t="e">
        <f>COUNTIFS(#REF!,$C28,#REF!,$E28,#REF!,$F28,#REF!,"&gt;=0")</f>
        <v>#REF!</v>
      </c>
      <c r="R28" s="8" t="e">
        <f>COUNTIFS(#REF!,$C28,#REF!,$E28,#REF!,$F28,#REF!,"лично")</f>
        <v>#REF!</v>
      </c>
      <c r="T28" s="68" t="s">
        <v>56</v>
      </c>
      <c r="U28" s="239"/>
    </row>
    <row r="29" spans="1:45" x14ac:dyDescent="0.3">
      <c r="A29" s="94">
        <f t="shared" si="3"/>
        <v>9</v>
      </c>
      <c r="B29" s="242" t="s">
        <v>31</v>
      </c>
      <c r="C29" s="240" t="s">
        <v>182</v>
      </c>
      <c r="D29" s="95" t="s">
        <v>453</v>
      </c>
      <c r="E29" s="241"/>
      <c r="F29" s="243" t="str">
        <f t="shared" si="0"/>
        <v>Сокращенное название</v>
      </c>
      <c r="G29" s="242" t="s">
        <v>345</v>
      </c>
      <c r="H29" s="267" t="str">
        <f t="shared" si="4"/>
        <v>Фамилия_1 Имя Отчество</v>
      </c>
      <c r="I29" s="244">
        <f t="shared" si="1"/>
        <v>0</v>
      </c>
      <c r="J29" s="190">
        <f t="shared" si="2"/>
        <v>0</v>
      </c>
      <c r="K29" s="245"/>
      <c r="L29" s="248"/>
      <c r="M29" s="245"/>
      <c r="N29" s="178"/>
      <c r="O29" s="59"/>
      <c r="P29" s="8" t="e">
        <f>SUMIFS(#REF!,#REF!,$C29,#REF!,$E29,#REF!,$F29)</f>
        <v>#REF!</v>
      </c>
      <c r="Q29" s="37" t="e">
        <f>COUNTIFS(#REF!,$C29,#REF!,$E29,#REF!,$F29,#REF!,"&gt;=0")</f>
        <v>#REF!</v>
      </c>
      <c r="R29" s="8" t="e">
        <f>COUNTIFS(#REF!,$C29,#REF!,$E29,#REF!,$F29,#REF!,"лично")</f>
        <v>#REF!</v>
      </c>
      <c r="T29" s="68" t="s">
        <v>27</v>
      </c>
      <c r="U29" s="239"/>
    </row>
    <row r="30" spans="1:45" x14ac:dyDescent="0.3">
      <c r="A30" s="94">
        <f t="shared" si="3"/>
        <v>10</v>
      </c>
      <c r="B30" s="242" t="s">
        <v>7</v>
      </c>
      <c r="C30" s="240" t="s">
        <v>182</v>
      </c>
      <c r="D30" s="95" t="s">
        <v>453</v>
      </c>
      <c r="E30" s="241"/>
      <c r="F30" s="243" t="str">
        <f t="shared" si="0"/>
        <v>Сокращенное название</v>
      </c>
      <c r="G30" s="242" t="s">
        <v>345</v>
      </c>
      <c r="H30" s="267" t="str">
        <f t="shared" si="4"/>
        <v>Фамилия_1 Имя Отчество</v>
      </c>
      <c r="I30" s="244">
        <f t="shared" si="1"/>
        <v>0</v>
      </c>
      <c r="J30" s="190">
        <f t="shared" si="2"/>
        <v>0</v>
      </c>
      <c r="K30" s="245"/>
      <c r="L30" s="248"/>
      <c r="M30" s="245"/>
      <c r="N30" s="178"/>
      <c r="O30" s="59"/>
      <c r="P30" s="8" t="e">
        <f>SUMIFS(#REF!,#REF!,$C30,#REF!,$E30,#REF!,$F30)</f>
        <v>#REF!</v>
      </c>
      <c r="Q30" s="37" t="e">
        <f>COUNTIFS(#REF!,$C30,#REF!,$E30,#REF!,$F30,#REF!,"&gt;=0")</f>
        <v>#REF!</v>
      </c>
      <c r="R30" s="8" t="e">
        <f>COUNTIFS(#REF!,$C30,#REF!,$E30,#REF!,$F30,#REF!,"лично")</f>
        <v>#REF!</v>
      </c>
      <c r="T30" s="68" t="s">
        <v>28</v>
      </c>
      <c r="U30" s="239"/>
    </row>
    <row r="31" spans="1:45" x14ac:dyDescent="0.3">
      <c r="A31" s="94">
        <f t="shared" si="3"/>
        <v>11</v>
      </c>
      <c r="B31" s="68" t="s">
        <v>56</v>
      </c>
      <c r="C31" s="240" t="s">
        <v>182</v>
      </c>
      <c r="D31" s="95" t="s">
        <v>453</v>
      </c>
      <c r="E31" s="241"/>
      <c r="F31" s="243" t="str">
        <f t="shared" si="0"/>
        <v>Сокращенное название</v>
      </c>
      <c r="G31" s="242" t="s">
        <v>345</v>
      </c>
      <c r="H31" s="267" t="str">
        <f t="shared" si="4"/>
        <v>Фамилия_1 Имя Отчество</v>
      </c>
      <c r="I31" s="244">
        <f t="shared" si="1"/>
        <v>0</v>
      </c>
      <c r="J31" s="190">
        <f t="shared" si="2"/>
        <v>0</v>
      </c>
      <c r="K31" s="245"/>
      <c r="L31" s="248"/>
      <c r="M31" s="245"/>
      <c r="N31" s="178"/>
      <c r="O31" s="59"/>
      <c r="P31" s="8" t="e">
        <f>SUMIFS(#REF!,#REF!,$C31,#REF!,$E31,#REF!,$F31)</f>
        <v>#REF!</v>
      </c>
      <c r="Q31" s="37" t="e">
        <f>COUNTIFS(#REF!,$C31,#REF!,$E31,#REF!,$F31,#REF!,"&gt;=0")</f>
        <v>#REF!</v>
      </c>
      <c r="R31" s="8" t="e">
        <f>COUNTIFS(#REF!,$C31,#REF!,$E31,#REF!,$F31,#REF!,"лично")</f>
        <v>#REF!</v>
      </c>
      <c r="T31" s="333" t="s">
        <v>32</v>
      </c>
      <c r="U31" s="239"/>
    </row>
    <row r="32" spans="1:45" x14ac:dyDescent="0.3">
      <c r="A32" s="94">
        <f t="shared" si="3"/>
        <v>12</v>
      </c>
      <c r="B32" s="242" t="s">
        <v>50</v>
      </c>
      <c r="C32" s="240" t="s">
        <v>182</v>
      </c>
      <c r="D32" s="95" t="s">
        <v>453</v>
      </c>
      <c r="E32" s="241"/>
      <c r="F32" s="243" t="str">
        <f t="shared" si="0"/>
        <v>Сокращенное название</v>
      </c>
      <c r="G32" s="242" t="s">
        <v>345</v>
      </c>
      <c r="H32" s="267" t="str">
        <f t="shared" si="4"/>
        <v>Фамилия_1 Имя Отчество</v>
      </c>
      <c r="I32" s="244">
        <f t="shared" si="1"/>
        <v>0</v>
      </c>
      <c r="J32" s="190">
        <f t="shared" si="2"/>
        <v>0</v>
      </c>
      <c r="K32" s="245"/>
      <c r="L32" s="248"/>
      <c r="M32" s="245"/>
      <c r="N32" s="178"/>
      <c r="O32" s="59"/>
      <c r="P32" s="8" t="e">
        <f>SUMIFS(#REF!,#REF!,$C32,#REF!,$E32,#REF!,$F32)</f>
        <v>#REF!</v>
      </c>
      <c r="Q32" s="37" t="e">
        <f>COUNTIFS(#REF!,$C32,#REF!,$E32,#REF!,$F32,#REF!,"&gt;=0")</f>
        <v>#REF!</v>
      </c>
      <c r="R32" s="8" t="e">
        <f>COUNTIFS(#REF!,$C32,#REF!,$E32,#REF!,$F32,#REF!,"лично")</f>
        <v>#REF!</v>
      </c>
      <c r="T32" s="6"/>
      <c r="U32" s="239"/>
    </row>
    <row r="33" spans="1:21" x14ac:dyDescent="0.3">
      <c r="A33" s="94">
        <f t="shared" si="3"/>
        <v>13</v>
      </c>
      <c r="B33" s="242" t="s">
        <v>7</v>
      </c>
      <c r="C33" s="240" t="s">
        <v>182</v>
      </c>
      <c r="D33" s="95" t="s">
        <v>453</v>
      </c>
      <c r="E33" s="241"/>
      <c r="F33" s="243" t="str">
        <f t="shared" si="0"/>
        <v>Сокращенное название</v>
      </c>
      <c r="G33" s="242" t="s">
        <v>345</v>
      </c>
      <c r="H33" s="267" t="str">
        <f t="shared" si="4"/>
        <v>Фамилия_1 Имя Отчество</v>
      </c>
      <c r="I33" s="244">
        <f t="shared" si="1"/>
        <v>0</v>
      </c>
      <c r="J33" s="190">
        <f t="shared" si="2"/>
        <v>0</v>
      </c>
      <c r="K33" s="245"/>
      <c r="L33" s="248"/>
      <c r="M33" s="245"/>
      <c r="N33" s="178"/>
      <c r="O33" s="59"/>
      <c r="P33" s="8" t="e">
        <f>SUMIFS(#REF!,#REF!,$C33,#REF!,$E33,#REF!,$F33)</f>
        <v>#REF!</v>
      </c>
      <c r="Q33" s="37" t="e">
        <f>COUNTIFS(#REF!,$C33,#REF!,$E33,#REF!,$F33,#REF!,"&gt;=0")</f>
        <v>#REF!</v>
      </c>
      <c r="R33" s="8" t="e">
        <f>COUNTIFS(#REF!,$C33,#REF!,$E33,#REF!,$F33,#REF!,"лично")</f>
        <v>#REF!</v>
      </c>
      <c r="T33" s="6"/>
      <c r="U33" s="239"/>
    </row>
    <row r="34" spans="1:21" x14ac:dyDescent="0.3">
      <c r="A34" s="94">
        <f t="shared" si="3"/>
        <v>14</v>
      </c>
      <c r="B34" s="242" t="s">
        <v>7</v>
      </c>
      <c r="C34" s="240" t="s">
        <v>182</v>
      </c>
      <c r="D34" s="95" t="s">
        <v>453</v>
      </c>
      <c r="E34" s="241"/>
      <c r="F34" s="243" t="str">
        <f t="shared" si="0"/>
        <v>Сокращенное название</v>
      </c>
      <c r="G34" s="242" t="s">
        <v>345</v>
      </c>
      <c r="H34" s="267" t="str">
        <f t="shared" si="4"/>
        <v>Фамилия_1 Имя Отчество</v>
      </c>
      <c r="I34" s="244">
        <f t="shared" si="1"/>
        <v>0</v>
      </c>
      <c r="J34" s="190">
        <f t="shared" si="2"/>
        <v>0</v>
      </c>
      <c r="K34" s="245"/>
      <c r="L34" s="248"/>
      <c r="M34" s="245"/>
      <c r="N34" s="178"/>
      <c r="O34" s="59"/>
      <c r="P34" s="8" t="e">
        <f>SUMIFS(#REF!,#REF!,$C34,#REF!,$E34,#REF!,$F34)</f>
        <v>#REF!</v>
      </c>
      <c r="Q34" s="37" t="e">
        <f>COUNTIFS(#REF!,$C34,#REF!,$E34,#REF!,$F34,#REF!,"&gt;=0")</f>
        <v>#REF!</v>
      </c>
      <c r="R34" s="8" t="e">
        <f>COUNTIFS(#REF!,$C34,#REF!,$E34,#REF!,$F34,#REF!,"лично")</f>
        <v>#REF!</v>
      </c>
      <c r="T34" s="6"/>
      <c r="U34" s="239"/>
    </row>
    <row r="35" spans="1:21" x14ac:dyDescent="0.3">
      <c r="A35" s="94">
        <f t="shared" si="3"/>
        <v>15</v>
      </c>
      <c r="B35" s="242" t="s">
        <v>7</v>
      </c>
      <c r="C35" s="240" t="s">
        <v>182</v>
      </c>
      <c r="D35" s="95" t="s">
        <v>453</v>
      </c>
      <c r="E35" s="241"/>
      <c r="F35" s="243" t="str">
        <f t="shared" si="0"/>
        <v>Сокращенное название</v>
      </c>
      <c r="G35" s="242" t="s">
        <v>345</v>
      </c>
      <c r="H35" s="267" t="str">
        <f t="shared" si="4"/>
        <v>Фамилия_1 Имя Отчество</v>
      </c>
      <c r="I35" s="244">
        <f t="shared" si="1"/>
        <v>0</v>
      </c>
      <c r="J35" s="190">
        <f t="shared" si="2"/>
        <v>0</v>
      </c>
      <c r="K35" s="245"/>
      <c r="L35" s="248"/>
      <c r="M35" s="245"/>
      <c r="N35" s="178"/>
      <c r="O35" s="59"/>
      <c r="P35" s="8" t="e">
        <f>SUMIFS(#REF!,#REF!,$C35,#REF!,$E35,#REF!,$F35)</f>
        <v>#REF!</v>
      </c>
      <c r="Q35" s="37" t="e">
        <f>COUNTIFS(#REF!,$C35,#REF!,$E35,#REF!,$F35,#REF!,"&gt;=0")</f>
        <v>#REF!</v>
      </c>
      <c r="R35" s="8" t="e">
        <f>COUNTIFS(#REF!,$C35,#REF!,$E35,#REF!,$F35,#REF!,"лично")</f>
        <v>#REF!</v>
      </c>
      <c r="T35" s="6"/>
      <c r="U35" s="239"/>
    </row>
    <row r="36" spans="1:21" x14ac:dyDescent="0.3">
      <c r="A36" s="94">
        <f t="shared" si="3"/>
        <v>16</v>
      </c>
      <c r="B36" s="242" t="s">
        <v>7</v>
      </c>
      <c r="C36" s="240" t="s">
        <v>182</v>
      </c>
      <c r="D36" s="95" t="s">
        <v>453</v>
      </c>
      <c r="E36" s="241"/>
      <c r="F36" s="243" t="str">
        <f t="shared" si="0"/>
        <v>Сокращенное название</v>
      </c>
      <c r="G36" s="242" t="s">
        <v>345</v>
      </c>
      <c r="H36" s="267" t="str">
        <f t="shared" si="4"/>
        <v>Фамилия_1 Имя Отчество</v>
      </c>
      <c r="I36" s="244">
        <f t="shared" si="1"/>
        <v>0</v>
      </c>
      <c r="J36" s="190">
        <f t="shared" si="2"/>
        <v>0</v>
      </c>
      <c r="K36" s="245"/>
      <c r="L36" s="248"/>
      <c r="M36" s="245"/>
      <c r="N36" s="178"/>
      <c r="O36" s="59"/>
      <c r="P36" s="8" t="e">
        <f>SUMIFS(#REF!,#REF!,$C36,#REF!,$E36,#REF!,$F36)</f>
        <v>#REF!</v>
      </c>
      <c r="Q36" s="37" t="e">
        <f>COUNTIFS(#REF!,$C36,#REF!,$E36,#REF!,$F36,#REF!,"&gt;=0")</f>
        <v>#REF!</v>
      </c>
      <c r="R36" s="8" t="e">
        <f>COUNTIFS(#REF!,$C36,#REF!,$E36,#REF!,$F36,#REF!,"лично")</f>
        <v>#REF!</v>
      </c>
      <c r="T36" s="6"/>
      <c r="U36" s="239"/>
    </row>
    <row r="37" spans="1:21" x14ac:dyDescent="0.3">
      <c r="A37" s="94">
        <f t="shared" si="3"/>
        <v>17</v>
      </c>
      <c r="B37" s="68" t="s">
        <v>56</v>
      </c>
      <c r="C37" s="240" t="s">
        <v>182</v>
      </c>
      <c r="D37" s="95" t="s">
        <v>453</v>
      </c>
      <c r="E37" s="241"/>
      <c r="F37" s="243" t="str">
        <f t="shared" si="0"/>
        <v>Сокращенное название</v>
      </c>
      <c r="G37" s="242" t="s">
        <v>345</v>
      </c>
      <c r="H37" s="267" t="str">
        <f t="shared" si="4"/>
        <v>Фамилия_1 Имя Отчество</v>
      </c>
      <c r="I37" s="244">
        <f t="shared" si="1"/>
        <v>0</v>
      </c>
      <c r="J37" s="190">
        <f t="shared" si="2"/>
        <v>0</v>
      </c>
      <c r="K37" s="245"/>
      <c r="L37" s="248"/>
      <c r="M37" s="245"/>
      <c r="N37" s="178"/>
      <c r="O37" s="59"/>
      <c r="P37" s="8" t="e">
        <f>SUMIFS(#REF!,#REF!,$C37,#REF!,$E37,#REF!,$F37)</f>
        <v>#REF!</v>
      </c>
      <c r="Q37" s="37" t="e">
        <f>COUNTIFS(#REF!,$C37,#REF!,$E37,#REF!,$F37,#REF!,"&gt;=0")</f>
        <v>#REF!</v>
      </c>
      <c r="R37" s="8" t="e">
        <f>COUNTIFS(#REF!,$C37,#REF!,$E37,#REF!,$F37,#REF!,"лично")</f>
        <v>#REF!</v>
      </c>
      <c r="T37" s="6"/>
      <c r="U37" s="239"/>
    </row>
    <row r="38" spans="1:21" x14ac:dyDescent="0.3">
      <c r="A38" s="94">
        <f t="shared" si="3"/>
        <v>18</v>
      </c>
      <c r="B38" s="68" t="s">
        <v>27</v>
      </c>
      <c r="C38" s="240" t="s">
        <v>182</v>
      </c>
      <c r="D38" s="95" t="s">
        <v>453</v>
      </c>
      <c r="E38" s="241"/>
      <c r="F38" s="243" t="str">
        <f t="shared" si="0"/>
        <v>Сокращенное название</v>
      </c>
      <c r="G38" s="242" t="s">
        <v>345</v>
      </c>
      <c r="H38" s="267" t="str">
        <f t="shared" si="4"/>
        <v>Фамилия_1 Имя Отчество</v>
      </c>
      <c r="I38" s="244">
        <f t="shared" si="1"/>
        <v>0</v>
      </c>
      <c r="J38" s="190">
        <f t="shared" si="2"/>
        <v>0</v>
      </c>
      <c r="K38" s="245"/>
      <c r="L38" s="248"/>
      <c r="M38" s="245"/>
      <c r="N38" s="178"/>
      <c r="O38" s="59"/>
      <c r="P38" s="8" t="e">
        <f>SUMIFS(#REF!,#REF!,$C38,#REF!,$E38,#REF!,$F38)</f>
        <v>#REF!</v>
      </c>
      <c r="Q38" s="37" t="e">
        <f>COUNTIFS(#REF!,$C38,#REF!,$E38,#REF!,$F38,#REF!,"&gt;=0")</f>
        <v>#REF!</v>
      </c>
      <c r="R38" s="8" t="e">
        <f>COUNTIFS(#REF!,$C38,#REF!,$E38,#REF!,$F38,#REF!,"лично")</f>
        <v>#REF!</v>
      </c>
      <c r="T38" s="6"/>
      <c r="U38" s="239"/>
    </row>
    <row r="39" spans="1:21" x14ac:dyDescent="0.3">
      <c r="A39" s="94">
        <f t="shared" si="3"/>
        <v>19</v>
      </c>
      <c r="B39" s="68" t="s">
        <v>28</v>
      </c>
      <c r="C39" s="240" t="s">
        <v>182</v>
      </c>
      <c r="D39" s="95" t="s">
        <v>453</v>
      </c>
      <c r="E39" s="241"/>
      <c r="F39" s="243" t="str">
        <f t="shared" si="0"/>
        <v>Сокращенное название</v>
      </c>
      <c r="G39" s="242" t="s">
        <v>345</v>
      </c>
      <c r="H39" s="267" t="str">
        <f t="shared" si="4"/>
        <v>Фамилия_1 Имя Отчество</v>
      </c>
      <c r="I39" s="244">
        <f t="shared" si="1"/>
        <v>0</v>
      </c>
      <c r="J39" s="190">
        <f t="shared" si="2"/>
        <v>0</v>
      </c>
      <c r="K39" s="245"/>
      <c r="L39" s="248"/>
      <c r="M39" s="245"/>
      <c r="N39" s="178"/>
      <c r="O39" s="59"/>
      <c r="P39" s="8" t="e">
        <f>SUMIFS(#REF!,#REF!,$C39,#REF!,$E39,#REF!,$F39)</f>
        <v>#REF!</v>
      </c>
      <c r="Q39" s="37" t="e">
        <f>COUNTIFS(#REF!,$C39,#REF!,$E39,#REF!,$F39,#REF!,"&gt;=0")</f>
        <v>#REF!</v>
      </c>
      <c r="R39" s="8" t="e">
        <f>COUNTIFS(#REF!,$C39,#REF!,$E39,#REF!,$F39,#REF!,"лично")</f>
        <v>#REF!</v>
      </c>
      <c r="T39" s="6"/>
      <c r="U39" s="239"/>
    </row>
    <row r="40" spans="1:21" x14ac:dyDescent="0.3">
      <c r="A40" s="94">
        <f t="shared" si="3"/>
        <v>20</v>
      </c>
      <c r="B40" s="242" t="s">
        <v>46</v>
      </c>
      <c r="C40" s="240" t="s">
        <v>182</v>
      </c>
      <c r="D40" s="95" t="s">
        <v>453</v>
      </c>
      <c r="E40" s="241"/>
      <c r="F40" s="243" t="str">
        <f t="shared" si="0"/>
        <v>Сокращенное название</v>
      </c>
      <c r="G40" s="242" t="s">
        <v>345</v>
      </c>
      <c r="H40" s="267" t="str">
        <f t="shared" si="4"/>
        <v>Фамилия_1 Имя Отчество</v>
      </c>
      <c r="I40" s="244">
        <f t="shared" si="1"/>
        <v>0</v>
      </c>
      <c r="J40" s="190">
        <f t="shared" si="2"/>
        <v>0</v>
      </c>
      <c r="K40" s="245"/>
      <c r="L40" s="248"/>
      <c r="M40" s="245"/>
      <c r="N40" s="178"/>
      <c r="O40" s="59"/>
      <c r="P40" s="8" t="e">
        <f>SUMIFS(#REF!,#REF!,$C40,#REF!,$E40,#REF!,$F40)</f>
        <v>#REF!</v>
      </c>
      <c r="Q40" s="37" t="e">
        <f>COUNTIFS(#REF!,$C40,#REF!,$E40,#REF!,$F40,#REF!,"&gt;=0")</f>
        <v>#REF!</v>
      </c>
      <c r="R40" s="8" t="e">
        <f>COUNTIFS(#REF!,$C40,#REF!,$E40,#REF!,$F40,#REF!,"лично")</f>
        <v>#REF!</v>
      </c>
      <c r="T40" s="6"/>
      <c r="U40" s="239"/>
    </row>
    <row r="41" spans="1:21" x14ac:dyDescent="0.3">
      <c r="A41" s="94">
        <f t="shared" si="3"/>
        <v>21</v>
      </c>
      <c r="B41" s="242" t="s">
        <v>48</v>
      </c>
      <c r="C41" s="240" t="s">
        <v>182</v>
      </c>
      <c r="D41" s="95" t="s">
        <v>453</v>
      </c>
      <c r="E41" s="241"/>
      <c r="F41" s="243" t="str">
        <f t="shared" si="0"/>
        <v>Сокращенное название</v>
      </c>
      <c r="G41" s="242" t="s">
        <v>345</v>
      </c>
      <c r="H41" s="267" t="str">
        <f t="shared" si="4"/>
        <v>Фамилия_1 Имя Отчество</v>
      </c>
      <c r="I41" s="244">
        <f t="shared" si="1"/>
        <v>0</v>
      </c>
      <c r="J41" s="190">
        <f t="shared" si="2"/>
        <v>0</v>
      </c>
      <c r="K41" s="245"/>
      <c r="L41" s="248"/>
      <c r="M41" s="245"/>
      <c r="N41" s="178"/>
      <c r="O41" s="59"/>
      <c r="P41" s="8" t="e">
        <f>SUMIFS(#REF!,#REF!,$C41,#REF!,$E41,#REF!,$F41)</f>
        <v>#REF!</v>
      </c>
      <c r="Q41" s="37" t="e">
        <f>COUNTIFS(#REF!,$C41,#REF!,$E41,#REF!,$F41,#REF!,"&gt;=0")</f>
        <v>#REF!</v>
      </c>
      <c r="R41" s="8" t="e">
        <f>COUNTIFS(#REF!,$C41,#REF!,$E41,#REF!,$F41,#REF!,"лично")</f>
        <v>#REF!</v>
      </c>
      <c r="T41" s="6"/>
      <c r="U41" s="239"/>
    </row>
    <row r="42" spans="1:21" x14ac:dyDescent="0.3">
      <c r="A42" s="94">
        <f t="shared" si="3"/>
        <v>22</v>
      </c>
      <c r="B42" s="242" t="s">
        <v>7</v>
      </c>
      <c r="C42" s="240" t="s">
        <v>182</v>
      </c>
      <c r="D42" s="95" t="s">
        <v>453</v>
      </c>
      <c r="E42" s="241"/>
      <c r="F42" s="243" t="str">
        <f t="shared" si="0"/>
        <v>Сокращенное название</v>
      </c>
      <c r="G42" s="242" t="s">
        <v>345</v>
      </c>
      <c r="H42" s="267" t="str">
        <f t="shared" si="4"/>
        <v>Фамилия_1 Имя Отчество</v>
      </c>
      <c r="I42" s="244">
        <f t="shared" si="1"/>
        <v>0</v>
      </c>
      <c r="J42" s="190">
        <f t="shared" si="2"/>
        <v>0</v>
      </c>
      <c r="K42" s="245"/>
      <c r="L42" s="248"/>
      <c r="M42" s="245"/>
      <c r="N42" s="178"/>
      <c r="O42" s="59"/>
      <c r="P42" s="8" t="e">
        <f>SUMIFS(#REF!,#REF!,$C42,#REF!,$E42,#REF!,$F42)</f>
        <v>#REF!</v>
      </c>
      <c r="Q42" s="37" t="e">
        <f>COUNTIFS(#REF!,$C42,#REF!,$E42,#REF!,$F42,#REF!,"&gt;=0")</f>
        <v>#REF!</v>
      </c>
      <c r="R42" s="8" t="e">
        <f>COUNTIFS(#REF!,$C42,#REF!,$E42,#REF!,$F42,#REF!,"лично")</f>
        <v>#REF!</v>
      </c>
      <c r="T42" s="6"/>
      <c r="U42" s="239"/>
    </row>
    <row r="43" spans="1:21" x14ac:dyDescent="0.3">
      <c r="A43" s="94">
        <f t="shared" si="3"/>
        <v>23</v>
      </c>
      <c r="B43" s="242" t="s">
        <v>48</v>
      </c>
      <c r="C43" s="240" t="s">
        <v>182</v>
      </c>
      <c r="D43" s="95" t="s">
        <v>453</v>
      </c>
      <c r="E43" s="241"/>
      <c r="F43" s="243" t="str">
        <f t="shared" si="0"/>
        <v>Сокращенное название</v>
      </c>
      <c r="G43" s="242" t="s">
        <v>345</v>
      </c>
      <c r="H43" s="267" t="str">
        <f t="shared" si="4"/>
        <v>Фамилия_1 Имя Отчество</v>
      </c>
      <c r="I43" s="244">
        <f t="shared" si="1"/>
        <v>0</v>
      </c>
      <c r="J43" s="190">
        <f t="shared" si="2"/>
        <v>0</v>
      </c>
      <c r="K43" s="245"/>
      <c r="L43" s="248"/>
      <c r="M43" s="245"/>
      <c r="N43" s="178"/>
      <c r="O43" s="59"/>
      <c r="P43" s="8" t="e">
        <f>SUMIFS(#REF!,#REF!,$C43,#REF!,$E43,#REF!,$F43)</f>
        <v>#REF!</v>
      </c>
      <c r="Q43" s="37" t="e">
        <f>COUNTIFS(#REF!,$C43,#REF!,$E43,#REF!,$F43,#REF!,"&gt;=0")</f>
        <v>#REF!</v>
      </c>
      <c r="R43" s="8" t="e">
        <f>COUNTIFS(#REF!,$C43,#REF!,$E43,#REF!,$F43,#REF!,"лично")</f>
        <v>#REF!</v>
      </c>
      <c r="T43" s="6"/>
      <c r="U43" s="239"/>
    </row>
    <row r="44" spans="1:21" x14ac:dyDescent="0.3">
      <c r="A44" s="94">
        <f t="shared" si="3"/>
        <v>24</v>
      </c>
      <c r="B44" s="242" t="s">
        <v>7</v>
      </c>
      <c r="C44" s="240" t="s">
        <v>182</v>
      </c>
      <c r="D44" s="95" t="s">
        <v>453</v>
      </c>
      <c r="E44" s="241"/>
      <c r="F44" s="243" t="str">
        <f t="shared" si="0"/>
        <v>Сокращенное название</v>
      </c>
      <c r="G44" s="242" t="s">
        <v>345</v>
      </c>
      <c r="H44" s="267" t="str">
        <f t="shared" si="4"/>
        <v>Фамилия_1 Имя Отчество</v>
      </c>
      <c r="I44" s="244">
        <f t="shared" si="1"/>
        <v>0</v>
      </c>
      <c r="J44" s="190">
        <f t="shared" si="2"/>
        <v>0</v>
      </c>
      <c r="K44" s="245"/>
      <c r="L44" s="248"/>
      <c r="M44" s="245"/>
      <c r="N44" s="178"/>
      <c r="O44" s="59"/>
      <c r="P44" s="8" t="e">
        <f>SUMIFS(#REF!,#REF!,$C44,#REF!,$E44,#REF!,$F44)</f>
        <v>#REF!</v>
      </c>
      <c r="Q44" s="37" t="e">
        <f>COUNTIFS(#REF!,$C44,#REF!,$E44,#REF!,$F44,#REF!,"&gt;=0")</f>
        <v>#REF!</v>
      </c>
      <c r="R44" s="8" t="e">
        <f>COUNTIFS(#REF!,$C44,#REF!,$E44,#REF!,$F44,#REF!,"лично")</f>
        <v>#REF!</v>
      </c>
      <c r="T44" s="6"/>
      <c r="U44" s="239"/>
    </row>
    <row r="45" spans="1:21" ht="15" thickBot="1" x14ac:dyDescent="0.35">
      <c r="A45" s="96">
        <f t="shared" si="3"/>
        <v>25</v>
      </c>
      <c r="B45" s="207" t="s">
        <v>30</v>
      </c>
      <c r="C45" s="252" t="s">
        <v>182</v>
      </c>
      <c r="D45" s="97" t="s">
        <v>453</v>
      </c>
      <c r="E45" s="253"/>
      <c r="F45" s="254" t="str">
        <f t="shared" si="0"/>
        <v>Сокращенное название</v>
      </c>
      <c r="G45" s="207" t="s">
        <v>345</v>
      </c>
      <c r="H45" s="268" t="str">
        <f t="shared" si="4"/>
        <v>Фамилия_1 Имя Отчество</v>
      </c>
      <c r="I45" s="255">
        <f t="shared" si="1"/>
        <v>0</v>
      </c>
      <c r="J45" s="191">
        <f t="shared" si="2"/>
        <v>0</v>
      </c>
      <c r="K45" s="256"/>
      <c r="L45" s="259"/>
      <c r="M45" s="256"/>
      <c r="N45" s="179"/>
      <c r="O45" s="59"/>
      <c r="P45" s="8" t="e">
        <f>SUMIFS(#REF!,#REF!,$C45,#REF!,$E45,#REF!,$F45)</f>
        <v>#REF!</v>
      </c>
      <c r="Q45" s="37" t="e">
        <f>COUNTIFS(#REF!,$C45,#REF!,$E45,#REF!,$F45,#REF!,"&gt;=0")</f>
        <v>#REF!</v>
      </c>
      <c r="R45" s="8" t="e">
        <f>COUNTIFS(#REF!,$C45,#REF!,$E45,#REF!,$F45,#REF!,"лично")</f>
        <v>#REF!</v>
      </c>
      <c r="T45" s="6"/>
      <c r="U45" s="239"/>
    </row>
    <row r="46" spans="1:21" x14ac:dyDescent="0.3">
      <c r="A46" s="92">
        <f t="shared" si="3"/>
        <v>26</v>
      </c>
      <c r="B46" s="64" t="s">
        <v>28</v>
      </c>
      <c r="C46" s="230" t="s">
        <v>183</v>
      </c>
      <c r="D46" s="93" t="s">
        <v>453</v>
      </c>
      <c r="E46" s="231"/>
      <c r="F46" s="98" t="str">
        <f t="shared" si="0"/>
        <v>Сокращенное название</v>
      </c>
      <c r="G46" s="232" t="s">
        <v>346</v>
      </c>
      <c r="H46" s="429" t="str">
        <f t="shared" si="4"/>
        <v>Фамилия_1 Имя Отчество</v>
      </c>
      <c r="I46" s="233">
        <f t="shared" si="1"/>
        <v>0</v>
      </c>
      <c r="J46" s="189">
        <f t="shared" si="2"/>
        <v>0</v>
      </c>
      <c r="K46" s="234"/>
      <c r="L46" s="237"/>
      <c r="M46" s="263"/>
      <c r="N46" s="181"/>
      <c r="O46" s="59"/>
      <c r="P46" s="8" t="e">
        <f>SUMIFS(#REF!,#REF!,$C46,#REF!,$E46,#REF!,$F46)</f>
        <v>#REF!</v>
      </c>
      <c r="Q46" s="37" t="e">
        <f>COUNTIFS(#REF!,$C46,#REF!,$E46,#REF!,$F46,#REF!,"&gt;=0")</f>
        <v>#REF!</v>
      </c>
      <c r="R46" s="8" t="e">
        <f>COUNTIFS(#REF!,$C46,#REF!,$E46,#REF!,$F46,#REF!,"лично")</f>
        <v>#REF!</v>
      </c>
      <c r="T46" s="6"/>
      <c r="U46" s="239"/>
    </row>
    <row r="47" spans="1:21" x14ac:dyDescent="0.3">
      <c r="A47" s="94">
        <f t="shared" si="3"/>
        <v>27</v>
      </c>
      <c r="B47" s="242" t="s">
        <v>30</v>
      </c>
      <c r="C47" s="240" t="s">
        <v>183</v>
      </c>
      <c r="D47" s="95" t="s">
        <v>453</v>
      </c>
      <c r="E47" s="241"/>
      <c r="F47" s="267" t="str">
        <f t="shared" si="0"/>
        <v>Сокращенное название</v>
      </c>
      <c r="G47" s="242" t="s">
        <v>346</v>
      </c>
      <c r="H47" s="267" t="str">
        <f t="shared" si="4"/>
        <v>Фамилия_1 Имя Отчество</v>
      </c>
      <c r="I47" s="244">
        <f t="shared" si="1"/>
        <v>0</v>
      </c>
      <c r="J47" s="190">
        <f t="shared" si="2"/>
        <v>0</v>
      </c>
      <c r="K47" s="245"/>
      <c r="L47" s="248"/>
      <c r="M47" s="245"/>
      <c r="N47" s="178"/>
      <c r="O47" s="59"/>
      <c r="P47" s="8" t="e">
        <f>SUMIFS(#REF!,#REF!,$C47,#REF!,$E47,#REF!,$F47)</f>
        <v>#REF!</v>
      </c>
      <c r="Q47" s="37" t="e">
        <f>COUNTIFS(#REF!,$C47,#REF!,$E47,#REF!,$F47,#REF!,"&gt;=0")</f>
        <v>#REF!</v>
      </c>
      <c r="R47" s="8" t="e">
        <f>COUNTIFS(#REF!,$C47,#REF!,$E47,#REF!,$F47,#REF!,"лично")</f>
        <v>#REF!</v>
      </c>
      <c r="T47" s="6"/>
      <c r="U47" s="239"/>
    </row>
    <row r="48" spans="1:21" x14ac:dyDescent="0.3">
      <c r="A48" s="94">
        <f t="shared" si="3"/>
        <v>28</v>
      </c>
      <c r="B48" s="242" t="s">
        <v>44</v>
      </c>
      <c r="C48" s="240" t="s">
        <v>183</v>
      </c>
      <c r="D48" s="95" t="s">
        <v>453</v>
      </c>
      <c r="E48" s="241"/>
      <c r="F48" s="267" t="str">
        <f t="shared" si="0"/>
        <v>Сокращенное название</v>
      </c>
      <c r="G48" s="242" t="s">
        <v>346</v>
      </c>
      <c r="H48" s="267" t="str">
        <f t="shared" si="4"/>
        <v>Фамилия_1 Имя Отчество</v>
      </c>
      <c r="I48" s="244">
        <f t="shared" si="1"/>
        <v>0</v>
      </c>
      <c r="J48" s="190">
        <f t="shared" si="2"/>
        <v>0</v>
      </c>
      <c r="K48" s="245"/>
      <c r="L48" s="248"/>
      <c r="M48" s="245"/>
      <c r="N48" s="178"/>
      <c r="O48" s="59"/>
      <c r="P48" s="8" t="e">
        <f>SUMIFS(#REF!,#REF!,$C48,#REF!,$E48,#REF!,$F48)</f>
        <v>#REF!</v>
      </c>
      <c r="Q48" s="37" t="e">
        <f>COUNTIFS(#REF!,$C48,#REF!,$E48,#REF!,$F48,#REF!,"&gt;=0")</f>
        <v>#REF!</v>
      </c>
      <c r="R48" s="8" t="e">
        <f>COUNTIFS(#REF!,$C48,#REF!,$E48,#REF!,$F48,#REF!,"лично")</f>
        <v>#REF!</v>
      </c>
      <c r="T48" s="6"/>
      <c r="U48" s="239"/>
    </row>
    <row r="49" spans="1:21" x14ac:dyDescent="0.3">
      <c r="A49" s="94">
        <f t="shared" si="3"/>
        <v>29</v>
      </c>
      <c r="B49" s="242" t="s">
        <v>46</v>
      </c>
      <c r="C49" s="240" t="s">
        <v>183</v>
      </c>
      <c r="D49" s="95" t="s">
        <v>453</v>
      </c>
      <c r="E49" s="241"/>
      <c r="F49" s="267" t="str">
        <f t="shared" si="0"/>
        <v>Сокращенное название</v>
      </c>
      <c r="G49" s="242" t="s">
        <v>346</v>
      </c>
      <c r="H49" s="267" t="str">
        <f t="shared" si="4"/>
        <v>Фамилия_1 Имя Отчество</v>
      </c>
      <c r="I49" s="244">
        <f t="shared" si="1"/>
        <v>0</v>
      </c>
      <c r="J49" s="190">
        <f t="shared" si="2"/>
        <v>0</v>
      </c>
      <c r="K49" s="245"/>
      <c r="L49" s="248"/>
      <c r="M49" s="245"/>
      <c r="N49" s="178"/>
      <c r="O49" s="59"/>
      <c r="P49" s="8" t="e">
        <f>SUMIFS(#REF!,#REF!,$C49,#REF!,$E49,#REF!,$F49)</f>
        <v>#REF!</v>
      </c>
      <c r="Q49" s="37" t="e">
        <f>COUNTIFS(#REF!,$C49,#REF!,$E49,#REF!,$F49,#REF!,"&gt;=0")</f>
        <v>#REF!</v>
      </c>
      <c r="R49" s="8" t="e">
        <f>COUNTIFS(#REF!,$C49,#REF!,$E49,#REF!,$F49,#REF!,"лично")</f>
        <v>#REF!</v>
      </c>
      <c r="T49" s="6"/>
      <c r="U49" s="239"/>
    </row>
    <row r="50" spans="1:21" x14ac:dyDescent="0.3">
      <c r="A50" s="94">
        <f t="shared" si="3"/>
        <v>30</v>
      </c>
      <c r="B50" s="242" t="s">
        <v>48</v>
      </c>
      <c r="C50" s="240" t="s">
        <v>183</v>
      </c>
      <c r="D50" s="95" t="s">
        <v>453</v>
      </c>
      <c r="E50" s="241"/>
      <c r="F50" s="267" t="str">
        <f t="shared" si="0"/>
        <v>Сокращенное название</v>
      </c>
      <c r="G50" s="242" t="s">
        <v>346</v>
      </c>
      <c r="H50" s="267" t="str">
        <f t="shared" si="4"/>
        <v>Фамилия_1 Имя Отчество</v>
      </c>
      <c r="I50" s="244">
        <f t="shared" si="1"/>
        <v>0</v>
      </c>
      <c r="J50" s="190">
        <f t="shared" si="2"/>
        <v>0</v>
      </c>
      <c r="K50" s="245"/>
      <c r="L50" s="248"/>
      <c r="M50" s="245"/>
      <c r="N50" s="178"/>
      <c r="O50" s="59"/>
      <c r="P50" s="8" t="e">
        <f>SUMIFS(#REF!,#REF!,$C50,#REF!,$E50,#REF!,$F50)</f>
        <v>#REF!</v>
      </c>
      <c r="Q50" s="37" t="e">
        <f>COUNTIFS(#REF!,$C50,#REF!,$E50,#REF!,$F50,#REF!,"&gt;=0")</f>
        <v>#REF!</v>
      </c>
      <c r="R50" s="8" t="e">
        <f>COUNTIFS(#REF!,$C50,#REF!,$E50,#REF!,$F50,#REF!,"лично")</f>
        <v>#REF!</v>
      </c>
      <c r="T50" s="6"/>
      <c r="U50" s="239"/>
    </row>
    <row r="51" spans="1:21" x14ac:dyDescent="0.3">
      <c r="A51" s="94">
        <f t="shared" si="3"/>
        <v>31</v>
      </c>
      <c r="B51" s="242" t="s">
        <v>50</v>
      </c>
      <c r="C51" s="240" t="s">
        <v>183</v>
      </c>
      <c r="D51" s="95" t="s">
        <v>453</v>
      </c>
      <c r="E51" s="241"/>
      <c r="F51" s="267" t="str">
        <f t="shared" si="0"/>
        <v>Сокращенное название</v>
      </c>
      <c r="G51" s="242" t="s">
        <v>346</v>
      </c>
      <c r="H51" s="267" t="str">
        <f t="shared" si="4"/>
        <v>Фамилия_1 Имя Отчество</v>
      </c>
      <c r="I51" s="244">
        <f t="shared" si="1"/>
        <v>0</v>
      </c>
      <c r="J51" s="190">
        <f t="shared" si="2"/>
        <v>0</v>
      </c>
      <c r="K51" s="245"/>
      <c r="L51" s="248"/>
      <c r="M51" s="245"/>
      <c r="N51" s="178"/>
      <c r="O51" s="59"/>
      <c r="P51" s="8" t="e">
        <f>SUMIFS(#REF!,#REF!,$C51,#REF!,$E51,#REF!,$F51)</f>
        <v>#REF!</v>
      </c>
      <c r="Q51" s="37" t="e">
        <f>COUNTIFS(#REF!,$C51,#REF!,$E51,#REF!,$F51,#REF!,"&gt;=0")</f>
        <v>#REF!</v>
      </c>
      <c r="R51" s="8" t="e">
        <f>COUNTIFS(#REF!,$C51,#REF!,$E51,#REF!,$F51,#REF!,"лично")</f>
        <v>#REF!</v>
      </c>
      <c r="T51" s="6"/>
      <c r="U51" s="239"/>
    </row>
    <row r="52" spans="1:21" x14ac:dyDescent="0.3">
      <c r="A52" s="94">
        <f t="shared" si="3"/>
        <v>32</v>
      </c>
      <c r="B52" s="242" t="s">
        <v>50</v>
      </c>
      <c r="C52" s="240" t="s">
        <v>183</v>
      </c>
      <c r="D52" s="95" t="s">
        <v>453</v>
      </c>
      <c r="E52" s="241"/>
      <c r="F52" s="267" t="str">
        <f t="shared" si="0"/>
        <v>Сокращенное название</v>
      </c>
      <c r="G52" s="242" t="s">
        <v>346</v>
      </c>
      <c r="H52" s="267" t="str">
        <f t="shared" si="4"/>
        <v>Фамилия_1 Имя Отчество</v>
      </c>
      <c r="I52" s="244">
        <f t="shared" si="1"/>
        <v>0</v>
      </c>
      <c r="J52" s="190">
        <f t="shared" si="2"/>
        <v>0</v>
      </c>
      <c r="K52" s="245"/>
      <c r="L52" s="248"/>
      <c r="M52" s="245"/>
      <c r="N52" s="178"/>
      <c r="O52" s="59"/>
      <c r="P52" s="8" t="e">
        <f>SUMIFS(#REF!,#REF!,$C52,#REF!,$E52,#REF!,$F52)</f>
        <v>#REF!</v>
      </c>
      <c r="Q52" s="37" t="e">
        <f>COUNTIFS(#REF!,$C52,#REF!,$E52,#REF!,$F52,#REF!,"&gt;=0")</f>
        <v>#REF!</v>
      </c>
      <c r="R52" s="8" t="e">
        <f>COUNTIFS(#REF!,$C52,#REF!,$E52,#REF!,$F52,#REF!,"лично")</f>
        <v>#REF!</v>
      </c>
      <c r="T52" s="6"/>
      <c r="U52" s="239"/>
    </row>
    <row r="53" spans="1:21" x14ac:dyDescent="0.3">
      <c r="A53" s="94">
        <f t="shared" si="3"/>
        <v>33</v>
      </c>
      <c r="B53" s="242" t="s">
        <v>50</v>
      </c>
      <c r="C53" s="240" t="s">
        <v>183</v>
      </c>
      <c r="D53" s="95" t="s">
        <v>453</v>
      </c>
      <c r="E53" s="241"/>
      <c r="F53" s="267" t="str">
        <f t="shared" si="0"/>
        <v>Сокращенное название</v>
      </c>
      <c r="G53" s="242" t="s">
        <v>346</v>
      </c>
      <c r="H53" s="267" t="str">
        <f t="shared" si="4"/>
        <v>Фамилия_1 Имя Отчество</v>
      </c>
      <c r="I53" s="244">
        <f t="shared" ref="I53:I70" si="5">COUNTIF(K53:L53,"&gt;=0")-COUNTIF(K53:L53,"в")-COUNTIF(K53:L53,"л")</f>
        <v>0</v>
      </c>
      <c r="J53" s="190">
        <f t="shared" ref="J53:J69" si="6">COUNTIF(K53:L53,"л")</f>
        <v>0</v>
      </c>
      <c r="K53" s="245"/>
      <c r="L53" s="248"/>
      <c r="M53" s="245"/>
      <c r="N53" s="178"/>
      <c r="O53" s="59"/>
      <c r="P53" s="8" t="e">
        <f>SUMIFS(#REF!,#REF!,$C53,#REF!,$E53,#REF!,$F53)</f>
        <v>#REF!</v>
      </c>
      <c r="Q53" s="37" t="e">
        <f>COUNTIFS(#REF!,$C53,#REF!,$E53,#REF!,$F53,#REF!,"&gt;=0")</f>
        <v>#REF!</v>
      </c>
      <c r="R53" s="8" t="e">
        <f>COUNTIFS(#REF!,$C53,#REF!,$E53,#REF!,$F53,#REF!,"лично")</f>
        <v>#REF!</v>
      </c>
      <c r="T53" s="6"/>
      <c r="U53" s="239"/>
    </row>
    <row r="54" spans="1:21" x14ac:dyDescent="0.3">
      <c r="A54" s="94">
        <f t="shared" si="3"/>
        <v>34</v>
      </c>
      <c r="B54" s="242" t="s">
        <v>44</v>
      </c>
      <c r="C54" s="240" t="s">
        <v>183</v>
      </c>
      <c r="D54" s="95" t="s">
        <v>453</v>
      </c>
      <c r="E54" s="241"/>
      <c r="F54" s="267" t="str">
        <f t="shared" si="0"/>
        <v>Сокращенное название</v>
      </c>
      <c r="G54" s="242" t="s">
        <v>346</v>
      </c>
      <c r="H54" s="267" t="str">
        <f t="shared" si="4"/>
        <v>Фамилия_1 Имя Отчество</v>
      </c>
      <c r="I54" s="244">
        <f t="shared" si="5"/>
        <v>0</v>
      </c>
      <c r="J54" s="190">
        <f t="shared" si="6"/>
        <v>0</v>
      </c>
      <c r="K54" s="245"/>
      <c r="L54" s="248"/>
      <c r="M54" s="245"/>
      <c r="N54" s="178"/>
      <c r="O54" s="59"/>
      <c r="P54" s="8" t="e">
        <f>SUMIFS(#REF!,#REF!,$C54,#REF!,$E54,#REF!,$F54)</f>
        <v>#REF!</v>
      </c>
      <c r="Q54" s="37" t="e">
        <f>COUNTIFS(#REF!,$C54,#REF!,$E54,#REF!,$F54,#REF!,"&gt;=0")</f>
        <v>#REF!</v>
      </c>
      <c r="R54" s="8" t="e">
        <f>COUNTIFS(#REF!,$C54,#REF!,$E54,#REF!,$F54,#REF!,"лично")</f>
        <v>#REF!</v>
      </c>
      <c r="T54" s="6"/>
      <c r="U54" s="239"/>
    </row>
    <row r="55" spans="1:21" x14ac:dyDescent="0.3">
      <c r="A55" s="94">
        <f t="shared" si="3"/>
        <v>35</v>
      </c>
      <c r="B55" s="242" t="s">
        <v>46</v>
      </c>
      <c r="C55" s="240" t="s">
        <v>183</v>
      </c>
      <c r="D55" s="95" t="s">
        <v>453</v>
      </c>
      <c r="E55" s="241"/>
      <c r="F55" s="267" t="str">
        <f t="shared" si="0"/>
        <v>Сокращенное название</v>
      </c>
      <c r="G55" s="242" t="s">
        <v>346</v>
      </c>
      <c r="H55" s="267" t="str">
        <f t="shared" si="4"/>
        <v>Фамилия_1 Имя Отчество</v>
      </c>
      <c r="I55" s="244">
        <f t="shared" si="5"/>
        <v>0</v>
      </c>
      <c r="J55" s="190">
        <f t="shared" si="6"/>
        <v>0</v>
      </c>
      <c r="K55" s="245"/>
      <c r="L55" s="248"/>
      <c r="M55" s="245"/>
      <c r="N55" s="178"/>
      <c r="O55" s="59"/>
      <c r="P55" s="8" t="e">
        <f>SUMIFS(#REF!,#REF!,$C55,#REF!,$E55,#REF!,$F55)</f>
        <v>#REF!</v>
      </c>
      <c r="Q55" s="37" t="e">
        <f>COUNTIFS(#REF!,$C55,#REF!,$E55,#REF!,$F55,#REF!,"&gt;=0")</f>
        <v>#REF!</v>
      </c>
      <c r="R55" s="8" t="e">
        <f>COUNTIFS(#REF!,$C55,#REF!,$E55,#REF!,$F55,#REF!,"лично")</f>
        <v>#REF!</v>
      </c>
      <c r="T55" s="6"/>
      <c r="U55" s="239"/>
    </row>
    <row r="56" spans="1:21" x14ac:dyDescent="0.3">
      <c r="A56" s="94">
        <f t="shared" si="3"/>
        <v>36</v>
      </c>
      <c r="B56" s="242" t="s">
        <v>48</v>
      </c>
      <c r="C56" s="240" t="s">
        <v>183</v>
      </c>
      <c r="D56" s="95" t="s">
        <v>453</v>
      </c>
      <c r="E56" s="241"/>
      <c r="F56" s="267" t="str">
        <f t="shared" si="0"/>
        <v>Сокращенное название</v>
      </c>
      <c r="G56" s="242" t="s">
        <v>346</v>
      </c>
      <c r="H56" s="267" t="str">
        <f t="shared" si="4"/>
        <v>Фамилия_1 Имя Отчество</v>
      </c>
      <c r="I56" s="244">
        <f t="shared" si="5"/>
        <v>0</v>
      </c>
      <c r="J56" s="190">
        <f t="shared" si="6"/>
        <v>0</v>
      </c>
      <c r="K56" s="245"/>
      <c r="L56" s="248"/>
      <c r="M56" s="245"/>
      <c r="N56" s="178"/>
      <c r="O56" s="59"/>
      <c r="P56" s="8" t="e">
        <f>SUMIFS(#REF!,#REF!,$C56,#REF!,$E56,#REF!,$F56)</f>
        <v>#REF!</v>
      </c>
      <c r="Q56" s="37" t="e">
        <f>COUNTIFS(#REF!,$C56,#REF!,$E56,#REF!,$F56,#REF!,"&gt;=0")</f>
        <v>#REF!</v>
      </c>
      <c r="R56" s="8" t="e">
        <f>COUNTIFS(#REF!,$C56,#REF!,$E56,#REF!,$F56,#REF!,"лично")</f>
        <v>#REF!</v>
      </c>
      <c r="T56" s="6"/>
      <c r="U56" s="239"/>
    </row>
    <row r="57" spans="1:21" x14ac:dyDescent="0.3">
      <c r="A57" s="94">
        <f t="shared" si="3"/>
        <v>37</v>
      </c>
      <c r="B57" s="242" t="s">
        <v>50</v>
      </c>
      <c r="C57" s="240" t="s">
        <v>183</v>
      </c>
      <c r="D57" s="95" t="s">
        <v>453</v>
      </c>
      <c r="E57" s="241"/>
      <c r="F57" s="267" t="str">
        <f t="shared" si="0"/>
        <v>Сокращенное название</v>
      </c>
      <c r="G57" s="242" t="s">
        <v>346</v>
      </c>
      <c r="H57" s="267" t="str">
        <f t="shared" si="4"/>
        <v>Фамилия_1 Имя Отчество</v>
      </c>
      <c r="I57" s="244">
        <f t="shared" si="5"/>
        <v>0</v>
      </c>
      <c r="J57" s="190">
        <f t="shared" si="6"/>
        <v>0</v>
      </c>
      <c r="K57" s="245"/>
      <c r="L57" s="248"/>
      <c r="M57" s="245"/>
      <c r="N57" s="178"/>
      <c r="O57" s="59"/>
      <c r="P57" s="8" t="e">
        <f>SUMIFS(#REF!,#REF!,$C57,#REF!,$E57,#REF!,$F57)</f>
        <v>#REF!</v>
      </c>
      <c r="Q57" s="37" t="e">
        <f>COUNTIFS(#REF!,$C57,#REF!,$E57,#REF!,$F57,#REF!,"&gt;=0")</f>
        <v>#REF!</v>
      </c>
      <c r="R57" s="8" t="e">
        <f>COUNTIFS(#REF!,$C57,#REF!,$E57,#REF!,$F57,#REF!,"лично")</f>
        <v>#REF!</v>
      </c>
      <c r="T57" s="6"/>
      <c r="U57" s="239"/>
    </row>
    <row r="58" spans="1:21" x14ac:dyDescent="0.3">
      <c r="A58" s="94">
        <f t="shared" si="3"/>
        <v>38</v>
      </c>
      <c r="B58" s="242" t="s">
        <v>50</v>
      </c>
      <c r="C58" s="240" t="s">
        <v>183</v>
      </c>
      <c r="D58" s="95" t="s">
        <v>453</v>
      </c>
      <c r="E58" s="241"/>
      <c r="F58" s="267" t="str">
        <f t="shared" si="0"/>
        <v>Сокращенное название</v>
      </c>
      <c r="G58" s="242" t="s">
        <v>346</v>
      </c>
      <c r="H58" s="267" t="str">
        <f t="shared" si="4"/>
        <v>Фамилия_1 Имя Отчество</v>
      </c>
      <c r="I58" s="244">
        <f t="shared" si="5"/>
        <v>0</v>
      </c>
      <c r="J58" s="190">
        <f t="shared" si="6"/>
        <v>0</v>
      </c>
      <c r="K58" s="245"/>
      <c r="L58" s="248"/>
      <c r="M58" s="245"/>
      <c r="N58" s="178"/>
      <c r="O58" s="59"/>
      <c r="P58" s="8" t="e">
        <f>SUMIFS(#REF!,#REF!,$C58,#REF!,$E58,#REF!,$F58)</f>
        <v>#REF!</v>
      </c>
      <c r="Q58" s="37" t="e">
        <f>COUNTIFS(#REF!,$C58,#REF!,$E58,#REF!,$F58,#REF!,"&gt;=0")</f>
        <v>#REF!</v>
      </c>
      <c r="R58" s="8" t="e">
        <f>COUNTIFS(#REF!,$C58,#REF!,$E58,#REF!,$F58,#REF!,"лично")</f>
        <v>#REF!</v>
      </c>
      <c r="T58" s="6"/>
      <c r="U58" s="239"/>
    </row>
    <row r="59" spans="1:21" x14ac:dyDescent="0.3">
      <c r="A59" s="94">
        <f t="shared" si="3"/>
        <v>39</v>
      </c>
      <c r="B59" s="242" t="s">
        <v>50</v>
      </c>
      <c r="C59" s="240" t="s">
        <v>183</v>
      </c>
      <c r="D59" s="95" t="s">
        <v>453</v>
      </c>
      <c r="E59" s="241"/>
      <c r="F59" s="267" t="str">
        <f t="shared" si="0"/>
        <v>Сокращенное название</v>
      </c>
      <c r="G59" s="242" t="s">
        <v>346</v>
      </c>
      <c r="H59" s="267" t="str">
        <f t="shared" si="4"/>
        <v>Фамилия_1 Имя Отчество</v>
      </c>
      <c r="I59" s="244">
        <f t="shared" si="5"/>
        <v>0</v>
      </c>
      <c r="J59" s="190">
        <f t="shared" si="6"/>
        <v>0</v>
      </c>
      <c r="K59" s="245"/>
      <c r="L59" s="248"/>
      <c r="M59" s="245"/>
      <c r="N59" s="178"/>
      <c r="O59" s="59"/>
      <c r="P59" s="8" t="e">
        <f>SUMIFS(#REF!,#REF!,$C59,#REF!,$E59,#REF!,$F59)</f>
        <v>#REF!</v>
      </c>
      <c r="Q59" s="37" t="e">
        <f>COUNTIFS(#REF!,$C59,#REF!,$E59,#REF!,$F59,#REF!,"&gt;=0")</f>
        <v>#REF!</v>
      </c>
      <c r="R59" s="8" t="e">
        <f>COUNTIFS(#REF!,$C59,#REF!,$E59,#REF!,$F59,#REF!,"лично")</f>
        <v>#REF!</v>
      </c>
      <c r="T59" s="6"/>
      <c r="U59" s="239"/>
    </row>
    <row r="60" spans="1:21" x14ac:dyDescent="0.3">
      <c r="A60" s="94">
        <f t="shared" si="3"/>
        <v>40</v>
      </c>
      <c r="B60" s="242" t="s">
        <v>50</v>
      </c>
      <c r="C60" s="240" t="s">
        <v>183</v>
      </c>
      <c r="D60" s="95" t="s">
        <v>453</v>
      </c>
      <c r="E60" s="241"/>
      <c r="F60" s="267" t="str">
        <f t="shared" si="0"/>
        <v>Сокращенное название</v>
      </c>
      <c r="G60" s="242" t="s">
        <v>346</v>
      </c>
      <c r="H60" s="267" t="str">
        <f t="shared" si="4"/>
        <v>Фамилия_1 Имя Отчество</v>
      </c>
      <c r="I60" s="244">
        <f t="shared" si="5"/>
        <v>0</v>
      </c>
      <c r="J60" s="190">
        <f t="shared" si="6"/>
        <v>0</v>
      </c>
      <c r="K60" s="245"/>
      <c r="L60" s="248"/>
      <c r="M60" s="245"/>
      <c r="N60" s="178"/>
      <c r="O60" s="59"/>
      <c r="P60" s="8" t="e">
        <f>SUMIFS(#REF!,#REF!,$C60,#REF!,$E60,#REF!,$F60)</f>
        <v>#REF!</v>
      </c>
      <c r="Q60" s="37" t="e">
        <f>COUNTIFS(#REF!,$C60,#REF!,$E60,#REF!,$F60,#REF!,"&gt;=0")</f>
        <v>#REF!</v>
      </c>
      <c r="R60" s="8" t="e">
        <f>COUNTIFS(#REF!,$C60,#REF!,$E60,#REF!,$F60,#REF!,"лично")</f>
        <v>#REF!</v>
      </c>
      <c r="T60" s="6"/>
      <c r="U60" s="239"/>
    </row>
    <row r="61" spans="1:21" x14ac:dyDescent="0.3">
      <c r="A61" s="94">
        <f t="shared" si="3"/>
        <v>41</v>
      </c>
      <c r="B61" s="242" t="s">
        <v>50</v>
      </c>
      <c r="C61" s="240" t="s">
        <v>183</v>
      </c>
      <c r="D61" s="95" t="s">
        <v>453</v>
      </c>
      <c r="E61" s="241"/>
      <c r="F61" s="267" t="str">
        <f t="shared" si="0"/>
        <v>Сокращенное название</v>
      </c>
      <c r="G61" s="242" t="s">
        <v>346</v>
      </c>
      <c r="H61" s="267" t="str">
        <f t="shared" si="4"/>
        <v>Фамилия_1 Имя Отчество</v>
      </c>
      <c r="I61" s="244">
        <f t="shared" si="5"/>
        <v>0</v>
      </c>
      <c r="J61" s="190">
        <f t="shared" si="6"/>
        <v>0</v>
      </c>
      <c r="K61" s="245"/>
      <c r="L61" s="248"/>
      <c r="M61" s="245"/>
      <c r="N61" s="178"/>
      <c r="O61" s="59"/>
      <c r="P61" s="8" t="e">
        <f>SUMIFS(#REF!,#REF!,$C61,#REF!,$E61,#REF!,$F61)</f>
        <v>#REF!</v>
      </c>
      <c r="Q61" s="37" t="e">
        <f>COUNTIFS(#REF!,$C61,#REF!,$E61,#REF!,$F61,#REF!,"&gt;=0")</f>
        <v>#REF!</v>
      </c>
      <c r="R61" s="8" t="e">
        <f>COUNTIFS(#REF!,$C61,#REF!,$E61,#REF!,$F61,#REF!,"лично")</f>
        <v>#REF!</v>
      </c>
      <c r="T61" s="6"/>
      <c r="U61" s="239"/>
    </row>
    <row r="62" spans="1:21" x14ac:dyDescent="0.3">
      <c r="A62" s="94">
        <f t="shared" si="3"/>
        <v>42</v>
      </c>
      <c r="B62" s="242" t="s">
        <v>50</v>
      </c>
      <c r="C62" s="240" t="s">
        <v>183</v>
      </c>
      <c r="D62" s="95" t="s">
        <v>453</v>
      </c>
      <c r="E62" s="241"/>
      <c r="F62" s="267" t="str">
        <f t="shared" si="0"/>
        <v>Сокращенное название</v>
      </c>
      <c r="G62" s="242" t="s">
        <v>346</v>
      </c>
      <c r="H62" s="267" t="str">
        <f t="shared" si="4"/>
        <v>Фамилия_1 Имя Отчество</v>
      </c>
      <c r="I62" s="244">
        <f t="shared" si="5"/>
        <v>0</v>
      </c>
      <c r="J62" s="190">
        <f t="shared" si="6"/>
        <v>0</v>
      </c>
      <c r="K62" s="245"/>
      <c r="L62" s="248"/>
      <c r="M62" s="245"/>
      <c r="N62" s="178"/>
      <c r="O62" s="59"/>
      <c r="P62" s="8" t="e">
        <f>SUMIFS(#REF!,#REF!,$C62,#REF!,$E62,#REF!,$F62)</f>
        <v>#REF!</v>
      </c>
      <c r="Q62" s="37" t="e">
        <f>COUNTIFS(#REF!,$C62,#REF!,$E62,#REF!,$F62,#REF!,"&gt;=0")</f>
        <v>#REF!</v>
      </c>
      <c r="R62" s="8" t="e">
        <f>COUNTIFS(#REF!,$C62,#REF!,$E62,#REF!,$F62,#REF!,"лично")</f>
        <v>#REF!</v>
      </c>
      <c r="T62" s="6"/>
      <c r="U62" s="239"/>
    </row>
    <row r="63" spans="1:21" x14ac:dyDescent="0.3">
      <c r="A63" s="94">
        <f t="shared" si="3"/>
        <v>43</v>
      </c>
      <c r="B63" s="242" t="s">
        <v>50</v>
      </c>
      <c r="C63" s="240" t="s">
        <v>183</v>
      </c>
      <c r="D63" s="95" t="s">
        <v>453</v>
      </c>
      <c r="E63" s="241"/>
      <c r="F63" s="267" t="str">
        <f t="shared" si="0"/>
        <v>Сокращенное название</v>
      </c>
      <c r="G63" s="242" t="s">
        <v>346</v>
      </c>
      <c r="H63" s="267" t="str">
        <f t="shared" si="4"/>
        <v>Фамилия_1 Имя Отчество</v>
      </c>
      <c r="I63" s="244">
        <f t="shared" si="5"/>
        <v>0</v>
      </c>
      <c r="J63" s="190">
        <f t="shared" si="6"/>
        <v>0</v>
      </c>
      <c r="K63" s="245"/>
      <c r="L63" s="248"/>
      <c r="M63" s="245"/>
      <c r="N63" s="178"/>
      <c r="O63" s="59"/>
      <c r="P63" s="8" t="e">
        <f>SUMIFS(#REF!,#REF!,$C63,#REF!,$E63,#REF!,$F63)</f>
        <v>#REF!</v>
      </c>
      <c r="Q63" s="37" t="e">
        <f>COUNTIFS(#REF!,$C63,#REF!,$E63,#REF!,$F63,#REF!,"&gt;=0")</f>
        <v>#REF!</v>
      </c>
      <c r="R63" s="8" t="e">
        <f>COUNTIFS(#REF!,$C63,#REF!,$E63,#REF!,$F63,#REF!,"лично")</f>
        <v>#REF!</v>
      </c>
      <c r="T63" s="6"/>
      <c r="U63" s="239"/>
    </row>
    <row r="64" spans="1:21" x14ac:dyDescent="0.3">
      <c r="A64" s="94">
        <f t="shared" si="3"/>
        <v>44</v>
      </c>
      <c r="B64" s="242" t="s">
        <v>50</v>
      </c>
      <c r="C64" s="240" t="s">
        <v>183</v>
      </c>
      <c r="D64" s="95" t="s">
        <v>453</v>
      </c>
      <c r="E64" s="241"/>
      <c r="F64" s="267" t="str">
        <f t="shared" si="0"/>
        <v>Сокращенное название</v>
      </c>
      <c r="G64" s="242" t="s">
        <v>346</v>
      </c>
      <c r="H64" s="267" t="str">
        <f t="shared" si="4"/>
        <v>Фамилия_1 Имя Отчество</v>
      </c>
      <c r="I64" s="244">
        <f t="shared" si="5"/>
        <v>0</v>
      </c>
      <c r="J64" s="190">
        <f t="shared" si="6"/>
        <v>0</v>
      </c>
      <c r="K64" s="245"/>
      <c r="L64" s="248"/>
      <c r="M64" s="245"/>
      <c r="N64" s="178"/>
      <c r="O64" s="59"/>
      <c r="P64" s="8" t="e">
        <f>SUMIFS(#REF!,#REF!,$C64,#REF!,$E64,#REF!,$F64)</f>
        <v>#REF!</v>
      </c>
      <c r="Q64" s="37" t="e">
        <f>COUNTIFS(#REF!,$C64,#REF!,$E64,#REF!,$F64,#REF!,"&gt;=0")</f>
        <v>#REF!</v>
      </c>
      <c r="R64" s="8" t="e">
        <f>COUNTIFS(#REF!,$C64,#REF!,$E64,#REF!,$F64,#REF!,"лично")</f>
        <v>#REF!</v>
      </c>
      <c r="T64" s="6"/>
      <c r="U64" s="239"/>
    </row>
    <row r="65" spans="1:45" x14ac:dyDescent="0.3">
      <c r="A65" s="94">
        <f t="shared" si="3"/>
        <v>45</v>
      </c>
      <c r="B65" s="68" t="s">
        <v>27</v>
      </c>
      <c r="C65" s="240" t="s">
        <v>183</v>
      </c>
      <c r="D65" s="95" t="s">
        <v>453</v>
      </c>
      <c r="E65" s="241"/>
      <c r="F65" s="267" t="str">
        <f t="shared" si="0"/>
        <v>Сокращенное название</v>
      </c>
      <c r="G65" s="242" t="s">
        <v>346</v>
      </c>
      <c r="H65" s="267" t="str">
        <f t="shared" si="4"/>
        <v>Фамилия_1 Имя Отчество</v>
      </c>
      <c r="I65" s="244">
        <f t="shared" si="5"/>
        <v>0</v>
      </c>
      <c r="J65" s="190">
        <f t="shared" si="6"/>
        <v>0</v>
      </c>
      <c r="K65" s="245"/>
      <c r="L65" s="248"/>
      <c r="M65" s="245"/>
      <c r="N65" s="178"/>
      <c r="O65" s="59"/>
      <c r="P65" s="8" t="e">
        <f>SUMIFS(#REF!,#REF!,$C65,#REF!,$E65,#REF!,$F65)</f>
        <v>#REF!</v>
      </c>
      <c r="Q65" s="37" t="e">
        <f>COUNTIFS(#REF!,$C65,#REF!,$E65,#REF!,$F65,#REF!,"&gt;=0")</f>
        <v>#REF!</v>
      </c>
      <c r="R65" s="8" t="e">
        <f>COUNTIFS(#REF!,$C65,#REF!,$E65,#REF!,$F65,#REF!,"лично")</f>
        <v>#REF!</v>
      </c>
      <c r="T65" s="6"/>
      <c r="U65" s="239"/>
    </row>
    <row r="66" spans="1:45" x14ac:dyDescent="0.3">
      <c r="A66" s="94">
        <f t="shared" si="3"/>
        <v>46</v>
      </c>
      <c r="B66" s="68" t="s">
        <v>28</v>
      </c>
      <c r="C66" s="240" t="s">
        <v>183</v>
      </c>
      <c r="D66" s="95" t="s">
        <v>453</v>
      </c>
      <c r="E66" s="241"/>
      <c r="F66" s="267" t="str">
        <f t="shared" si="0"/>
        <v>Сокращенное название</v>
      </c>
      <c r="G66" s="242" t="s">
        <v>346</v>
      </c>
      <c r="H66" s="267" t="str">
        <f t="shared" si="4"/>
        <v>Фамилия_1 Имя Отчество</v>
      </c>
      <c r="I66" s="244">
        <f t="shared" si="5"/>
        <v>0</v>
      </c>
      <c r="J66" s="190">
        <f t="shared" si="6"/>
        <v>0</v>
      </c>
      <c r="K66" s="245"/>
      <c r="L66" s="248"/>
      <c r="M66" s="245"/>
      <c r="N66" s="178"/>
      <c r="O66" s="59"/>
      <c r="P66" s="8" t="e">
        <f>SUMIFS(#REF!,#REF!,$C66,#REF!,$E66,#REF!,$F66)</f>
        <v>#REF!</v>
      </c>
      <c r="Q66" s="37" t="e">
        <f>COUNTIFS(#REF!,$C66,#REF!,$E66,#REF!,$F66,#REF!,"&gt;=0")</f>
        <v>#REF!</v>
      </c>
      <c r="R66" s="8" t="e">
        <f>COUNTIFS(#REF!,$C66,#REF!,$E66,#REF!,$F66,#REF!,"лично")</f>
        <v>#REF!</v>
      </c>
      <c r="T66" s="6"/>
      <c r="U66" s="239"/>
    </row>
    <row r="67" spans="1:45" x14ac:dyDescent="0.3">
      <c r="A67" s="94">
        <f t="shared" si="3"/>
        <v>47</v>
      </c>
      <c r="B67" s="68" t="s">
        <v>56</v>
      </c>
      <c r="C67" s="240" t="s">
        <v>183</v>
      </c>
      <c r="D67" s="95" t="s">
        <v>453</v>
      </c>
      <c r="E67" s="241"/>
      <c r="F67" s="267" t="str">
        <f t="shared" si="0"/>
        <v>Сокращенное название</v>
      </c>
      <c r="G67" s="242" t="s">
        <v>346</v>
      </c>
      <c r="H67" s="267" t="str">
        <f t="shared" si="4"/>
        <v>Фамилия_1 Имя Отчество</v>
      </c>
      <c r="I67" s="244">
        <f t="shared" si="5"/>
        <v>0</v>
      </c>
      <c r="J67" s="190">
        <f t="shared" si="6"/>
        <v>0</v>
      </c>
      <c r="K67" s="245"/>
      <c r="L67" s="248"/>
      <c r="M67" s="245"/>
      <c r="N67" s="178"/>
      <c r="O67" s="59"/>
      <c r="P67" s="8" t="e">
        <f>SUMIFS(#REF!,#REF!,$C67,#REF!,$E67,#REF!,$F67)</f>
        <v>#REF!</v>
      </c>
      <c r="Q67" s="37" t="e">
        <f>COUNTIFS(#REF!,$C67,#REF!,$E67,#REF!,$F67,#REF!,"&gt;=0")</f>
        <v>#REF!</v>
      </c>
      <c r="R67" s="8" t="e">
        <f>COUNTIFS(#REF!,$C67,#REF!,$E67,#REF!,$F67,#REF!,"лично")</f>
        <v>#REF!</v>
      </c>
      <c r="T67" s="6"/>
      <c r="U67" s="239"/>
    </row>
    <row r="68" spans="1:45" x14ac:dyDescent="0.3">
      <c r="A68" s="94">
        <f t="shared" si="3"/>
        <v>48</v>
      </c>
      <c r="B68" s="242" t="s">
        <v>31</v>
      </c>
      <c r="C68" s="240" t="s">
        <v>183</v>
      </c>
      <c r="D68" s="95" t="s">
        <v>453</v>
      </c>
      <c r="E68" s="241"/>
      <c r="F68" s="267" t="str">
        <f t="shared" si="0"/>
        <v>Сокращенное название</v>
      </c>
      <c r="G68" s="242" t="s">
        <v>346</v>
      </c>
      <c r="H68" s="267" t="str">
        <f t="shared" si="4"/>
        <v>Фамилия_1 Имя Отчество</v>
      </c>
      <c r="I68" s="244">
        <f t="shared" si="5"/>
        <v>0</v>
      </c>
      <c r="J68" s="190">
        <f t="shared" si="6"/>
        <v>0</v>
      </c>
      <c r="K68" s="245"/>
      <c r="L68" s="248"/>
      <c r="M68" s="245"/>
      <c r="N68" s="178"/>
      <c r="O68" s="59"/>
      <c r="P68" s="8" t="e">
        <f>SUMIFS(#REF!,#REF!,$C68,#REF!,$E68,#REF!,$F68)</f>
        <v>#REF!</v>
      </c>
      <c r="Q68" s="37" t="e">
        <f>COUNTIFS(#REF!,$C68,#REF!,$E68,#REF!,$F68,#REF!,"&gt;=0")</f>
        <v>#REF!</v>
      </c>
      <c r="R68" s="8" t="e">
        <f>COUNTIFS(#REF!,$C68,#REF!,$E68,#REF!,$F68,#REF!,"лично")</f>
        <v>#REF!</v>
      </c>
      <c r="T68" s="6"/>
      <c r="U68" s="239"/>
    </row>
    <row r="69" spans="1:45" x14ac:dyDescent="0.3">
      <c r="A69" s="94">
        <f t="shared" si="3"/>
        <v>49</v>
      </c>
      <c r="B69" s="68" t="s">
        <v>56</v>
      </c>
      <c r="C69" s="240" t="s">
        <v>183</v>
      </c>
      <c r="D69" s="95" t="s">
        <v>453</v>
      </c>
      <c r="E69" s="241"/>
      <c r="F69" s="267" t="str">
        <f t="shared" si="0"/>
        <v>Сокращенное название</v>
      </c>
      <c r="G69" s="242" t="s">
        <v>346</v>
      </c>
      <c r="H69" s="267" t="str">
        <f t="shared" si="4"/>
        <v>Фамилия_1 Имя Отчество</v>
      </c>
      <c r="I69" s="244">
        <f t="shared" si="5"/>
        <v>0</v>
      </c>
      <c r="J69" s="190">
        <f t="shared" si="6"/>
        <v>0</v>
      </c>
      <c r="K69" s="245"/>
      <c r="L69" s="248"/>
      <c r="M69" s="245"/>
      <c r="N69" s="178"/>
      <c r="O69" s="59"/>
      <c r="P69" s="8" t="e">
        <f>SUMIFS(#REF!,#REF!,$C69,#REF!,$E69,#REF!,$F69)</f>
        <v>#REF!</v>
      </c>
      <c r="Q69" s="37" t="e">
        <f>COUNTIFS(#REF!,$C69,#REF!,$E69,#REF!,$F69,#REF!,"&gt;=0")</f>
        <v>#REF!</v>
      </c>
      <c r="R69" s="8" t="e">
        <f>COUNTIFS(#REF!,$C69,#REF!,$E69,#REF!,$F69,#REF!,"лично")</f>
        <v>#REF!</v>
      </c>
      <c r="T69" s="6"/>
      <c r="U69" s="239"/>
    </row>
    <row r="70" spans="1:45" ht="15" thickBot="1" x14ac:dyDescent="0.35">
      <c r="A70" s="96">
        <f t="shared" si="3"/>
        <v>50</v>
      </c>
      <c r="B70" s="99" t="s">
        <v>27</v>
      </c>
      <c r="C70" s="252" t="s">
        <v>183</v>
      </c>
      <c r="D70" s="97" t="s">
        <v>453</v>
      </c>
      <c r="E70" s="253"/>
      <c r="F70" s="268" t="str">
        <f t="shared" si="0"/>
        <v>Сокращенное название</v>
      </c>
      <c r="G70" s="207" t="s">
        <v>346</v>
      </c>
      <c r="H70" s="268" t="str">
        <f t="shared" si="4"/>
        <v>Фамилия_1 Имя Отчество</v>
      </c>
      <c r="I70" s="255">
        <f t="shared" si="5"/>
        <v>0</v>
      </c>
      <c r="J70" s="70">
        <f>COUNTA(K70:L70)</f>
        <v>0</v>
      </c>
      <c r="K70" s="256"/>
      <c r="L70" s="259"/>
      <c r="M70" s="256"/>
      <c r="N70" s="179"/>
      <c r="O70" s="59"/>
      <c r="P70" s="8" t="e">
        <f>SUMIFS(#REF!,#REF!,$C70,#REF!,$E70,#REF!,$F70)</f>
        <v>#REF!</v>
      </c>
      <c r="Q70" s="37" t="e">
        <f>COUNTIFS(#REF!,$C70,#REF!,$E70,#REF!,$F70,#REF!,"&gt;=0")</f>
        <v>#REF!</v>
      </c>
      <c r="R70" s="8" t="e">
        <f>COUNTIFS(#REF!,$C70,#REF!,$E70,#REF!,$F70,#REF!,"лично")</f>
        <v>#REF!</v>
      </c>
      <c r="T70" s="6"/>
    </row>
    <row r="71" spans="1:45" x14ac:dyDescent="0.3">
      <c r="A71" s="1"/>
      <c r="B71" s="23"/>
      <c r="C71" s="2"/>
      <c r="D71" s="269"/>
      <c r="E71" s="269"/>
      <c r="F71" s="269"/>
      <c r="G71" s="101" t="s">
        <v>131</v>
      </c>
      <c r="H71" s="101" t="s">
        <v>139</v>
      </c>
      <c r="I71" s="302">
        <f>SUMIF(G21:G70,"Ж",I21:I70)</f>
        <v>0</v>
      </c>
      <c r="J71" s="302">
        <f>SUM(J21:J45)</f>
        <v>0</v>
      </c>
      <c r="K71" s="62"/>
      <c r="L71" s="62"/>
      <c r="M71" s="62"/>
      <c r="N71" s="62"/>
      <c r="O71" s="60"/>
      <c r="P71" s="788" t="e">
        <f>SUM(P21:P70)</f>
        <v>#REF!</v>
      </c>
      <c r="Q71" s="788" t="e">
        <f t="shared" ref="Q71:R71" si="7">SUM(Q21:Q70)</f>
        <v>#REF!</v>
      </c>
      <c r="R71" s="788" t="e">
        <f t="shared" si="7"/>
        <v>#REF!</v>
      </c>
      <c r="S71" s="61"/>
      <c r="T71" s="61"/>
      <c r="U71" s="62"/>
      <c r="V71" s="62"/>
      <c r="W71" s="62"/>
      <c r="X71" s="62"/>
      <c r="Y71" s="62"/>
      <c r="Z71" s="62"/>
      <c r="AA71" s="270"/>
      <c r="AB71" s="270"/>
      <c r="AC71" s="62"/>
      <c r="AD71" s="62"/>
      <c r="AE71" s="62"/>
      <c r="AF71" s="62"/>
      <c r="AG71" s="62"/>
      <c r="AH71" s="62"/>
      <c r="AI71" s="61"/>
      <c r="AJ71" s="174"/>
      <c r="AK71" s="61"/>
      <c r="AL71" s="174"/>
      <c r="AM71" s="61"/>
      <c r="AN71" s="3"/>
      <c r="AO71" s="3"/>
      <c r="AP71" s="3"/>
    </row>
    <row r="72" spans="1:45" x14ac:dyDescent="0.3">
      <c r="A72" s="1"/>
      <c r="B72" s="23"/>
      <c r="C72" s="2"/>
      <c r="D72" s="269"/>
      <c r="E72" s="269"/>
      <c r="F72" s="269"/>
      <c r="G72" s="101"/>
      <c r="H72" s="101" t="s">
        <v>138</v>
      </c>
      <c r="I72" s="119">
        <f>SUMIF(G21:G70,"М",I21:I70)</f>
        <v>0</v>
      </c>
      <c r="J72" s="119">
        <f>SUM(J46:J70)</f>
        <v>0</v>
      </c>
      <c r="K72" s="62"/>
      <c r="L72" s="62"/>
      <c r="M72" s="62"/>
      <c r="N72" s="62"/>
      <c r="O72" s="60"/>
      <c r="P72" s="60"/>
      <c r="Q72" s="60"/>
      <c r="R72" s="60"/>
      <c r="S72" s="61"/>
      <c r="T72" s="61"/>
      <c r="U72" s="61"/>
      <c r="V72" s="61"/>
      <c r="W72" s="62"/>
      <c r="X72" s="62"/>
      <c r="Y72" s="62"/>
      <c r="Z72" s="62"/>
      <c r="AA72" s="62"/>
      <c r="AB72" s="62"/>
      <c r="AC72" s="270"/>
      <c r="AD72" s="270"/>
      <c r="AE72" s="62"/>
      <c r="AF72" s="62"/>
      <c r="AG72" s="62"/>
      <c r="AH72" s="62"/>
      <c r="AI72" s="62"/>
      <c r="AJ72" s="62"/>
      <c r="AK72" s="61"/>
      <c r="AL72" s="174"/>
      <c r="AM72" s="61"/>
      <c r="AN72" s="174"/>
      <c r="AO72" s="61"/>
      <c r="AP72" s="3"/>
      <c r="AQ72" s="3"/>
      <c r="AR72" s="3"/>
    </row>
    <row r="73" spans="1:45" x14ac:dyDescent="0.3">
      <c r="A73" s="78"/>
      <c r="B73" s="35"/>
      <c r="C73" s="6"/>
      <c r="D73" s="36"/>
      <c r="E73" s="26"/>
      <c r="F73" s="271"/>
      <c r="G73" s="37"/>
      <c r="H73" s="101" t="s">
        <v>252</v>
      </c>
      <c r="I73" s="36">
        <f>COUNTIFS(I21:I70,"&gt;0",G21:G70,"Ж")</f>
        <v>0</v>
      </c>
      <c r="J73" s="8"/>
      <c r="K73" s="272"/>
      <c r="L73" s="272"/>
      <c r="M73" s="272"/>
      <c r="N73" s="272"/>
      <c r="O73" s="272"/>
      <c r="P73" s="272"/>
      <c r="Q73" s="272"/>
      <c r="R73" s="272"/>
      <c r="S73" s="272"/>
      <c r="T73" s="272"/>
      <c r="U73" s="272"/>
      <c r="V73" s="272"/>
      <c r="W73" s="272"/>
      <c r="X73" s="272"/>
      <c r="Y73" s="272"/>
      <c r="Z73" s="272"/>
      <c r="AA73" s="57"/>
      <c r="AB73" s="57"/>
      <c r="AC73" s="57"/>
      <c r="AD73" s="57"/>
      <c r="AE73" s="272"/>
      <c r="AF73" s="272"/>
      <c r="AG73" s="272"/>
      <c r="AH73" s="272"/>
      <c r="AI73" s="57"/>
      <c r="AJ73" s="57"/>
      <c r="AK73" s="272"/>
      <c r="AL73" s="58"/>
      <c r="AM73" s="59"/>
      <c r="AN73" s="8"/>
      <c r="AO73" s="37"/>
      <c r="AP73" s="8"/>
      <c r="AR73" s="6"/>
    </row>
    <row r="74" spans="1:45" x14ac:dyDescent="0.3">
      <c r="A74" s="78"/>
      <c r="B74" s="35"/>
      <c r="C74" s="6"/>
      <c r="D74" s="36"/>
      <c r="E74" s="26"/>
      <c r="F74" s="271"/>
      <c r="G74" s="37"/>
      <c r="H74" s="101" t="s">
        <v>253</v>
      </c>
      <c r="I74" s="36">
        <f>COUNTIFS(I21:I70,"&gt;0",G21:G70,"М")</f>
        <v>0</v>
      </c>
      <c r="J74" s="8"/>
      <c r="K74" s="272"/>
      <c r="L74" s="272"/>
      <c r="M74" s="272"/>
      <c r="N74" s="272"/>
      <c r="O74" s="272"/>
      <c r="P74" s="272"/>
      <c r="Q74" s="272"/>
      <c r="R74" s="272"/>
      <c r="S74" s="272"/>
      <c r="T74" s="272"/>
      <c r="U74" s="272"/>
      <c r="V74" s="272"/>
      <c r="W74" s="272"/>
      <c r="X74" s="272"/>
      <c r="Y74" s="272"/>
      <c r="Z74" s="272"/>
      <c r="AA74" s="57"/>
      <c r="AB74" s="57"/>
      <c r="AC74" s="57"/>
      <c r="AD74" s="57"/>
      <c r="AE74" s="272"/>
      <c r="AF74" s="272"/>
      <c r="AG74" s="272"/>
      <c r="AH74" s="272"/>
      <c r="AI74" s="57"/>
      <c r="AJ74" s="57"/>
      <c r="AK74" s="272"/>
      <c r="AL74" s="58"/>
      <c r="AM74" s="59"/>
      <c r="AN74" s="8"/>
      <c r="AO74" s="37"/>
      <c r="AP74" s="8"/>
      <c r="AR74" s="6"/>
    </row>
    <row r="75" spans="1:45" x14ac:dyDescent="0.3">
      <c r="A75" s="1"/>
      <c r="B75" s="23"/>
      <c r="C75" s="2"/>
      <c r="D75" s="269"/>
      <c r="E75" s="269"/>
      <c r="F75" s="269"/>
      <c r="G75" s="101"/>
      <c r="H75" s="101"/>
      <c r="I75" s="101"/>
      <c r="J75" s="118"/>
      <c r="K75" s="118"/>
      <c r="L75" s="62"/>
      <c r="M75" s="62"/>
      <c r="N75" s="62"/>
      <c r="O75" s="62"/>
      <c r="P75" s="60"/>
      <c r="Q75" s="60"/>
      <c r="R75" s="60"/>
      <c r="S75" s="60"/>
      <c r="T75" s="61"/>
      <c r="U75" s="61"/>
      <c r="V75" s="61"/>
      <c r="W75" s="61"/>
      <c r="X75" s="62"/>
      <c r="Y75" s="62"/>
      <c r="Z75" s="62"/>
      <c r="AA75" s="62"/>
      <c r="AB75" s="62"/>
      <c r="AC75" s="62"/>
      <c r="AD75" s="270"/>
      <c r="AE75" s="270"/>
      <c r="AF75" s="62"/>
      <c r="AG75" s="62"/>
      <c r="AH75" s="62"/>
      <c r="AI75" s="62"/>
      <c r="AJ75" s="62"/>
      <c r="AK75" s="174"/>
      <c r="AL75" s="61"/>
      <c r="AM75" s="174"/>
      <c r="AN75" s="61"/>
      <c r="AO75" s="174"/>
      <c r="AP75" s="61"/>
      <c r="AQ75" s="3"/>
      <c r="AR75" s="3"/>
      <c r="AS75" s="3"/>
    </row>
    <row r="76" spans="1:45" x14ac:dyDescent="0.3">
      <c r="A76" s="465" t="s">
        <v>132</v>
      </c>
      <c r="B76" s="2"/>
      <c r="C76" s="2"/>
      <c r="E76" s="465" t="s">
        <v>243</v>
      </c>
      <c r="G76" s="2"/>
      <c r="H76" s="2"/>
      <c r="I76" s="2"/>
      <c r="J76" s="2"/>
      <c r="K76" s="2"/>
      <c r="L76" s="118"/>
      <c r="M76" s="62"/>
      <c r="N76" s="62"/>
      <c r="O76" s="62"/>
      <c r="P76" s="60"/>
      <c r="Q76" s="60"/>
      <c r="R76" s="60"/>
      <c r="S76" s="60"/>
      <c r="T76" s="61"/>
      <c r="U76" s="61"/>
      <c r="V76" s="61"/>
      <c r="W76" s="61"/>
      <c r="X76" s="62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174"/>
      <c r="AL76" s="61"/>
      <c r="AM76" s="174"/>
      <c r="AN76" s="61"/>
      <c r="AO76" s="174"/>
      <c r="AP76" s="61"/>
      <c r="AQ76" s="3"/>
      <c r="AR76" s="3"/>
      <c r="AS76" s="3"/>
    </row>
    <row r="77" spans="1:45" x14ac:dyDescent="0.3">
      <c r="A77" s="465" t="s">
        <v>132</v>
      </c>
      <c r="B77" s="2"/>
      <c r="C77" s="2"/>
      <c r="E77" s="465" t="s">
        <v>244</v>
      </c>
      <c r="G77" s="2"/>
      <c r="H77" s="2"/>
      <c r="I77" s="2"/>
      <c r="J77" s="2"/>
      <c r="K77" s="2"/>
      <c r="L77" s="62"/>
      <c r="M77" s="62"/>
      <c r="N77" s="62"/>
      <c r="O77" s="62"/>
      <c r="P77" s="60"/>
      <c r="Q77" s="60"/>
      <c r="R77" s="60"/>
      <c r="S77" s="60"/>
      <c r="T77" s="61"/>
      <c r="U77" s="61"/>
      <c r="V77" s="61"/>
      <c r="W77" s="61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174"/>
      <c r="AL77" s="61"/>
      <c r="AM77" s="174"/>
      <c r="AN77" s="61"/>
      <c r="AO77" s="174"/>
      <c r="AP77" s="61"/>
      <c r="AQ77" s="3"/>
      <c r="AR77" s="3"/>
      <c r="AS77" s="3"/>
    </row>
    <row r="78" spans="1:45" x14ac:dyDescent="0.3">
      <c r="A78" s="465" t="s">
        <v>132</v>
      </c>
      <c r="B78" s="2"/>
      <c r="C78" s="2"/>
      <c r="E78" s="465" t="s">
        <v>245</v>
      </c>
      <c r="G78" s="2"/>
      <c r="H78" s="2"/>
      <c r="I78" s="2"/>
      <c r="J78" s="2"/>
      <c r="K78" s="2"/>
      <c r="L78" s="62"/>
      <c r="M78" s="62"/>
      <c r="N78" s="62"/>
      <c r="O78" s="62"/>
      <c r="P78" s="60"/>
      <c r="Q78" s="60"/>
      <c r="R78" s="60"/>
      <c r="S78" s="60"/>
      <c r="T78" s="61"/>
      <c r="U78" s="61"/>
      <c r="V78" s="61"/>
      <c r="W78" s="61"/>
      <c r="X78" s="62"/>
      <c r="Y78" s="62"/>
      <c r="Z78" s="62"/>
      <c r="AA78" s="62"/>
      <c r="AB78" s="62"/>
      <c r="AC78" s="62"/>
      <c r="AD78" s="62"/>
      <c r="AE78" s="62"/>
      <c r="AF78" s="62"/>
      <c r="AG78" s="62"/>
      <c r="AH78" s="62"/>
      <c r="AI78" s="62"/>
      <c r="AJ78" s="62"/>
      <c r="AK78" s="174"/>
      <c r="AL78" s="61"/>
      <c r="AM78" s="174"/>
      <c r="AN78" s="61"/>
      <c r="AO78" s="174"/>
      <c r="AP78" s="61"/>
      <c r="AQ78" s="3"/>
      <c r="AR78" s="3"/>
      <c r="AS78" s="3"/>
    </row>
    <row r="79" spans="1:45" x14ac:dyDescent="0.3">
      <c r="A79" s="16"/>
      <c r="B79" s="2"/>
      <c r="C79" s="2"/>
      <c r="D79" s="16"/>
      <c r="E79" s="3"/>
      <c r="F79" s="3"/>
      <c r="G79" s="2"/>
      <c r="H79" s="2"/>
      <c r="I79" s="2"/>
      <c r="J79" s="2"/>
      <c r="K79" s="2"/>
      <c r="L79" s="62"/>
      <c r="M79" s="62"/>
      <c r="N79" s="62"/>
      <c r="O79" s="62"/>
      <c r="P79" s="60"/>
      <c r="Q79" s="60"/>
      <c r="R79" s="60"/>
      <c r="S79" s="60"/>
      <c r="T79" s="61"/>
      <c r="U79" s="61"/>
      <c r="V79" s="61"/>
      <c r="W79" s="61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174"/>
      <c r="AL79" s="61"/>
      <c r="AM79" s="174"/>
      <c r="AN79" s="61"/>
      <c r="AO79" s="174"/>
      <c r="AP79" s="61"/>
      <c r="AQ79" s="3"/>
      <c r="AR79" s="3"/>
      <c r="AS79" s="3"/>
    </row>
    <row r="80" spans="1:45" ht="12.75" customHeight="1" x14ac:dyDescent="0.3">
      <c r="A80" s="16"/>
      <c r="B80" s="2"/>
      <c r="C80" s="2"/>
      <c r="D80" s="16"/>
      <c r="E80" s="3"/>
      <c r="F80" s="3"/>
      <c r="G80" s="2"/>
      <c r="H80" s="2"/>
      <c r="I80" s="2"/>
      <c r="J80" s="2"/>
      <c r="K80" s="2"/>
      <c r="L80" s="62"/>
      <c r="M80" s="62"/>
      <c r="N80" s="62"/>
      <c r="O80" s="62"/>
      <c r="P80" s="60"/>
      <c r="Q80" s="60"/>
      <c r="R80" s="60"/>
      <c r="S80" s="60"/>
      <c r="T80" s="61"/>
      <c r="U80" s="61"/>
      <c r="V80" s="61"/>
      <c r="W80" s="61"/>
      <c r="X80" s="62"/>
      <c r="Y80" s="62"/>
      <c r="Z80" s="62"/>
      <c r="AA80" s="62"/>
      <c r="AB80" s="62"/>
      <c r="AC80" s="62"/>
      <c r="AD80" s="62"/>
      <c r="AE80" s="62"/>
      <c r="AF80" s="62"/>
      <c r="AG80" s="62"/>
      <c r="AH80" s="62"/>
      <c r="AI80" s="62"/>
      <c r="AJ80" s="62"/>
      <c r="AK80" s="174"/>
      <c r="AL80" s="61"/>
      <c r="AM80" s="174"/>
      <c r="AN80" s="61"/>
      <c r="AO80" s="174"/>
      <c r="AP80" s="61"/>
      <c r="AQ80" s="3"/>
      <c r="AR80" s="3"/>
      <c r="AS80" s="3"/>
    </row>
    <row r="81" spans="1:65" ht="15.75" customHeight="1" x14ac:dyDescent="0.3">
      <c r="A81" s="102"/>
      <c r="B81" s="443" t="s">
        <v>133</v>
      </c>
      <c r="C81" s="41"/>
      <c r="D81" s="102"/>
      <c r="E81" s="42"/>
      <c r="F81" s="42"/>
      <c r="G81" s="41"/>
      <c r="H81" s="41"/>
      <c r="I81" s="41"/>
      <c r="J81" s="41"/>
      <c r="K81" s="41"/>
      <c r="L81" s="103"/>
      <c r="M81" s="103"/>
      <c r="N81" s="103"/>
      <c r="O81" s="103"/>
      <c r="P81" s="104"/>
      <c r="Q81" s="104"/>
      <c r="R81" s="104"/>
      <c r="S81" s="104"/>
      <c r="T81" s="105"/>
      <c r="U81" s="105"/>
      <c r="V81" s="105"/>
      <c r="W81" s="105"/>
      <c r="X81" s="103"/>
      <c r="Y81" s="103"/>
      <c r="Z81" s="103"/>
      <c r="AA81" s="103"/>
      <c r="AB81" s="103"/>
      <c r="AC81" s="103"/>
      <c r="AD81" s="103"/>
      <c r="AE81" s="103"/>
      <c r="AF81" s="103"/>
      <c r="AG81" s="103"/>
      <c r="AH81" s="103"/>
      <c r="AI81" s="103"/>
      <c r="AJ81" s="103"/>
      <c r="AK81" s="174"/>
      <c r="AL81" s="105"/>
      <c r="AM81" s="174"/>
      <c r="AN81" s="105"/>
      <c r="AO81" s="174"/>
      <c r="AP81" s="42"/>
    </row>
    <row r="82" spans="1:65" ht="17.399999999999999" x14ac:dyDescent="0.3">
      <c r="A82" s="102"/>
      <c r="B82" s="156" t="s">
        <v>254</v>
      </c>
      <c r="C82" s="41"/>
      <c r="D82" s="102"/>
      <c r="E82" s="42"/>
      <c r="F82" s="42"/>
      <c r="G82" s="41"/>
      <c r="H82" s="41"/>
      <c r="I82" s="41"/>
      <c r="J82" s="41"/>
      <c r="K82" s="41"/>
      <c r="L82" s="103"/>
      <c r="M82" s="104"/>
      <c r="N82" s="104"/>
      <c r="O82" s="105"/>
      <c r="P82" s="105"/>
      <c r="Q82" s="103"/>
      <c r="R82" s="103"/>
      <c r="S82" s="103"/>
      <c r="T82" s="105"/>
      <c r="U82" s="174"/>
      <c r="V82" s="105"/>
      <c r="W82" s="42"/>
      <c r="X82" s="42"/>
      <c r="Y82" s="42"/>
    </row>
    <row r="83" spans="1:65" s="273" customFormat="1" ht="18" x14ac:dyDescent="0.3">
      <c r="A83" s="445"/>
      <c r="B83" s="446" t="s">
        <v>282</v>
      </c>
      <c r="C83" s="446"/>
      <c r="D83" s="445"/>
      <c r="E83" s="447"/>
      <c r="F83" s="447"/>
      <c r="G83" s="446"/>
      <c r="H83" s="446"/>
      <c r="I83" s="446"/>
      <c r="J83" s="446"/>
      <c r="K83" s="446"/>
      <c r="L83" s="448"/>
      <c r="M83" s="448"/>
      <c r="N83" s="448"/>
      <c r="O83" s="448"/>
      <c r="P83" s="449"/>
      <c r="Q83" s="449"/>
      <c r="R83" s="449"/>
      <c r="S83" s="449"/>
      <c r="T83" s="450"/>
      <c r="U83" s="450"/>
      <c r="V83" s="450"/>
      <c r="W83" s="450"/>
      <c r="X83" s="448"/>
      <c r="Y83" s="448"/>
      <c r="Z83" s="448"/>
      <c r="AA83" s="448"/>
      <c r="AB83" s="448"/>
      <c r="AC83" s="448"/>
      <c r="AD83" s="448"/>
      <c r="AE83" s="448"/>
      <c r="AF83" s="448"/>
      <c r="AG83" s="448"/>
      <c r="AH83" s="448"/>
      <c r="AI83" s="448"/>
      <c r="AJ83" s="448"/>
      <c r="AK83" s="450"/>
      <c r="AL83" s="451"/>
      <c r="AM83" s="450"/>
      <c r="AN83" s="451"/>
      <c r="AO83" s="450"/>
      <c r="AP83" s="447"/>
      <c r="AQ83" s="447"/>
      <c r="AR83" s="447"/>
    </row>
    <row r="84" spans="1:65" ht="18" x14ac:dyDescent="0.3">
      <c r="A84" s="16"/>
      <c r="B84" s="444" t="s">
        <v>134</v>
      </c>
      <c r="C84" s="2"/>
      <c r="D84" s="16"/>
      <c r="E84" s="3"/>
      <c r="F84" s="3"/>
      <c r="G84" s="2"/>
      <c r="H84" s="2"/>
      <c r="I84" s="2"/>
      <c r="J84" s="2"/>
      <c r="K84" s="2"/>
      <c r="L84" s="62"/>
      <c r="M84" s="60"/>
      <c r="N84" s="60"/>
      <c r="O84" s="61"/>
      <c r="P84" s="61"/>
      <c r="Q84" s="62"/>
      <c r="R84" s="62"/>
      <c r="S84" s="62"/>
      <c r="T84" s="61"/>
      <c r="U84" s="118"/>
      <c r="V84" s="61"/>
      <c r="W84" s="3"/>
      <c r="X84" s="3"/>
      <c r="Y84" s="3"/>
    </row>
    <row r="85" spans="1:65" ht="17.399999999999999" x14ac:dyDescent="0.3">
      <c r="A85" s="16"/>
      <c r="B85" s="166" t="s">
        <v>255</v>
      </c>
      <c r="C85" s="2"/>
      <c r="D85" s="16"/>
      <c r="E85" s="3"/>
      <c r="F85" s="3"/>
      <c r="G85" s="2"/>
      <c r="H85" s="2"/>
      <c r="I85" s="2"/>
      <c r="J85" s="2"/>
      <c r="K85" s="2"/>
      <c r="L85" s="62"/>
      <c r="M85" s="60"/>
      <c r="N85" s="60"/>
      <c r="O85" s="61"/>
      <c r="P85" s="61"/>
      <c r="Q85" s="62"/>
      <c r="R85" s="62"/>
      <c r="S85" s="62"/>
      <c r="T85" s="61"/>
      <c r="U85" s="118"/>
      <c r="V85" s="61"/>
      <c r="W85" s="3"/>
      <c r="X85" s="3"/>
      <c r="Y85" s="3"/>
    </row>
    <row r="86" spans="1:65" s="273" customFormat="1" ht="26.25" customHeight="1" x14ac:dyDescent="0.3">
      <c r="A86" s="161"/>
      <c r="B86" s="192" t="s">
        <v>381</v>
      </c>
      <c r="C86" s="161"/>
      <c r="D86" s="169"/>
      <c r="E86" s="169"/>
      <c r="F86" s="169"/>
      <c r="G86" s="161"/>
      <c r="H86" s="161"/>
      <c r="I86" s="161"/>
      <c r="J86" s="161"/>
      <c r="K86" s="161"/>
      <c r="L86" s="193"/>
      <c r="M86" s="194"/>
      <c r="N86" s="194"/>
      <c r="O86" s="195"/>
      <c r="P86" s="195"/>
      <c r="Q86" s="193"/>
      <c r="R86" s="193"/>
      <c r="S86" s="193"/>
      <c r="T86" s="195"/>
      <c r="U86" s="196"/>
      <c r="V86" s="195"/>
      <c r="W86" s="169"/>
      <c r="X86" s="169"/>
      <c r="Y86" s="169"/>
    </row>
    <row r="87" spans="1:65" s="273" customFormat="1" ht="64.5" customHeight="1" x14ac:dyDescent="0.3">
      <c r="A87" s="161"/>
      <c r="B87" s="1332" t="s">
        <v>135</v>
      </c>
      <c r="C87" s="1332"/>
      <c r="D87" s="1332"/>
      <c r="E87" s="1332"/>
      <c r="F87" s="1332"/>
      <c r="G87" s="1332"/>
      <c r="H87" s="1332"/>
      <c r="I87" s="1332"/>
      <c r="J87" s="1332"/>
      <c r="K87" s="1332"/>
      <c r="L87" s="1332"/>
      <c r="M87" s="1332"/>
      <c r="N87" s="1332"/>
      <c r="O87" s="1332"/>
      <c r="P87" s="1332"/>
      <c r="Q87" s="1332"/>
      <c r="R87" s="1332"/>
      <c r="S87" s="1332"/>
      <c r="T87" s="1332"/>
      <c r="U87" s="1332"/>
      <c r="V87" s="1332"/>
      <c r="W87" s="1332"/>
      <c r="X87" s="1332"/>
      <c r="Y87" s="1332"/>
      <c r="Z87" s="1332"/>
      <c r="AA87" s="1332"/>
      <c r="AB87" s="1332"/>
      <c r="AC87" s="1332"/>
      <c r="AD87" s="1332"/>
      <c r="AE87" s="1332"/>
      <c r="AF87" s="1332"/>
      <c r="AG87" s="1332"/>
      <c r="AH87" s="1332"/>
      <c r="AI87" s="1332"/>
      <c r="AJ87" s="1332"/>
      <c r="AK87" s="1332"/>
      <c r="AL87" s="1332"/>
    </row>
    <row r="88" spans="1:65" s="273" customFormat="1" ht="18" x14ac:dyDescent="0.3">
      <c r="A88" s="161"/>
      <c r="B88" s="1332" t="s">
        <v>136</v>
      </c>
      <c r="C88" s="1332"/>
      <c r="D88" s="1332"/>
      <c r="E88" s="1332"/>
      <c r="F88" s="1332"/>
      <c r="G88" s="1332"/>
      <c r="H88" s="1332"/>
      <c r="I88" s="1332"/>
      <c r="J88" s="1332"/>
      <c r="K88" s="1332"/>
      <c r="L88" s="1332"/>
      <c r="M88" s="1332"/>
      <c r="N88" s="1332"/>
      <c r="O88" s="1332"/>
      <c r="P88" s="1332"/>
      <c r="Q88" s="1332"/>
      <c r="R88" s="1332"/>
      <c r="S88" s="1332"/>
      <c r="T88" s="1332"/>
      <c r="U88" s="1332"/>
      <c r="V88" s="441"/>
      <c r="W88" s="169"/>
      <c r="X88" s="169"/>
      <c r="Y88" s="169"/>
    </row>
    <row r="89" spans="1:65" s="273" customFormat="1" ht="18" x14ac:dyDescent="0.3">
      <c r="A89" s="161"/>
      <c r="B89" s="192" t="s">
        <v>137</v>
      </c>
      <c r="C89" s="441"/>
      <c r="D89" s="441"/>
      <c r="E89" s="441"/>
      <c r="F89" s="441"/>
      <c r="G89" s="441"/>
      <c r="H89" s="441"/>
      <c r="I89" s="441"/>
      <c r="J89" s="441"/>
      <c r="K89" s="441"/>
      <c r="L89" s="197"/>
      <c r="M89" s="197"/>
      <c r="N89" s="197"/>
      <c r="O89" s="197"/>
      <c r="P89" s="197"/>
      <c r="Q89" s="197"/>
      <c r="R89" s="197"/>
      <c r="S89" s="197"/>
      <c r="T89" s="197"/>
      <c r="U89" s="198"/>
      <c r="V89" s="197"/>
      <c r="W89" s="199"/>
      <c r="X89" s="199"/>
      <c r="Y89" s="199"/>
    </row>
    <row r="90" spans="1:65" s="273" customFormat="1" ht="42" customHeight="1" x14ac:dyDescent="0.3">
      <c r="A90" s="198"/>
      <c r="B90" s="1332" t="s">
        <v>256</v>
      </c>
      <c r="C90" s="1332"/>
      <c r="D90" s="1332"/>
      <c r="E90" s="1332"/>
      <c r="F90" s="1332"/>
      <c r="G90" s="1332"/>
      <c r="H90" s="1332"/>
      <c r="I90" s="1332"/>
      <c r="J90" s="1332"/>
      <c r="K90" s="1332"/>
      <c r="L90" s="1332"/>
      <c r="M90" s="1332"/>
      <c r="N90" s="1332"/>
      <c r="O90" s="1332"/>
      <c r="P90" s="1332"/>
      <c r="Q90" s="1332"/>
      <c r="R90" s="1332"/>
      <c r="S90" s="1332"/>
      <c r="T90" s="1332"/>
      <c r="U90" s="1332"/>
      <c r="V90" s="1332"/>
      <c r="W90" s="1332"/>
      <c r="X90" s="1332"/>
      <c r="Y90" s="1332"/>
      <c r="Z90" s="1332"/>
      <c r="AA90" s="1332"/>
      <c r="AB90" s="1332"/>
      <c r="AC90" s="1332"/>
      <c r="AD90" s="1332"/>
      <c r="AE90" s="1332"/>
      <c r="AF90" s="1332"/>
      <c r="AG90" s="1332"/>
      <c r="AH90" s="1332"/>
      <c r="AI90" s="1332"/>
      <c r="AJ90" s="1332"/>
      <c r="AK90" s="1332"/>
      <c r="AL90" s="1332"/>
      <c r="AM90" s="1332"/>
      <c r="AR90" s="274"/>
      <c r="AS90" s="274"/>
      <c r="AT90" s="274"/>
      <c r="AU90" s="274"/>
      <c r="AV90" s="274"/>
      <c r="AW90" s="109"/>
      <c r="AX90" s="201"/>
      <c r="AY90" s="201"/>
      <c r="AZ90" s="202"/>
      <c r="BA90" s="203"/>
      <c r="BB90" s="108"/>
      <c r="BC90" s="108"/>
      <c r="BD90" s="108"/>
      <c r="BE90" s="203"/>
      <c r="BF90" s="24"/>
      <c r="BG90" s="24"/>
      <c r="BH90" s="24"/>
      <c r="BI90" s="24"/>
      <c r="BJ90" s="24"/>
      <c r="BK90" s="24"/>
      <c r="BL90" s="24"/>
      <c r="BM90" s="24"/>
    </row>
    <row r="91" spans="1:65" s="273" customFormat="1" ht="49.5" customHeight="1" x14ac:dyDescent="0.3">
      <c r="A91" s="198"/>
      <c r="B91" s="1332" t="s">
        <v>382</v>
      </c>
      <c r="C91" s="1332"/>
      <c r="D91" s="1332"/>
      <c r="E91" s="1332"/>
      <c r="F91" s="1332"/>
      <c r="G91" s="1332"/>
      <c r="H91" s="1332"/>
      <c r="I91" s="1332"/>
      <c r="J91" s="1332"/>
      <c r="K91" s="1332"/>
      <c r="L91" s="1332"/>
      <c r="M91" s="1332"/>
      <c r="N91" s="1332"/>
      <c r="O91" s="1332"/>
      <c r="P91" s="1332"/>
      <c r="Q91" s="1332"/>
      <c r="R91" s="1332"/>
      <c r="S91" s="1332"/>
      <c r="T91" s="1332"/>
      <c r="U91" s="1332"/>
      <c r="V91" s="1332"/>
      <c r="W91" s="1332"/>
      <c r="X91" s="1332"/>
      <c r="Y91" s="1332"/>
      <c r="Z91" s="1332"/>
      <c r="AA91" s="1332"/>
      <c r="AB91" s="1332"/>
      <c r="AC91" s="1332"/>
      <c r="AD91" s="1332"/>
      <c r="AE91" s="1332"/>
      <c r="AF91" s="1332"/>
      <c r="AG91" s="1332"/>
      <c r="AH91" s="1332"/>
      <c r="AI91" s="1332"/>
      <c r="AJ91" s="1332"/>
      <c r="AK91" s="1332"/>
      <c r="AL91" s="1332"/>
      <c r="AM91" s="200"/>
    </row>
    <row r="92" spans="1:65" s="273" customFormat="1" ht="42.75" customHeight="1" x14ac:dyDescent="0.3">
      <c r="A92" s="161"/>
      <c r="B92" s="1332" t="s">
        <v>383</v>
      </c>
      <c r="C92" s="1332"/>
      <c r="D92" s="1332"/>
      <c r="E92" s="1332"/>
      <c r="F92" s="1332"/>
      <c r="G92" s="1332"/>
      <c r="H92" s="1332"/>
      <c r="I92" s="1332"/>
      <c r="J92" s="1332"/>
      <c r="K92" s="1332"/>
      <c r="L92" s="1332"/>
      <c r="M92" s="1332"/>
      <c r="N92" s="1332"/>
      <c r="O92" s="1332"/>
      <c r="P92" s="1332"/>
      <c r="Q92" s="1332"/>
      <c r="R92" s="1332"/>
      <c r="S92" s="1332"/>
      <c r="T92" s="1332"/>
      <c r="U92" s="1332"/>
      <c r="V92" s="1332"/>
      <c r="W92" s="1332"/>
      <c r="X92" s="1332"/>
      <c r="Y92" s="1332"/>
      <c r="Z92" s="1332"/>
      <c r="AA92" s="1332"/>
      <c r="AB92" s="1332"/>
      <c r="AC92" s="1332"/>
      <c r="AD92" s="1332"/>
      <c r="AE92" s="1332"/>
      <c r="AF92" s="1332"/>
      <c r="AG92" s="1332"/>
      <c r="AH92" s="1332"/>
      <c r="AI92" s="1332"/>
      <c r="AJ92" s="1332"/>
      <c r="AK92" s="1332"/>
      <c r="AL92" s="1332"/>
    </row>
    <row r="93" spans="1:65" s="273" customFormat="1" ht="39" customHeight="1" x14ac:dyDescent="0.3">
      <c r="A93" s="161"/>
      <c r="B93" s="1332" t="s">
        <v>384</v>
      </c>
      <c r="C93" s="1332"/>
      <c r="D93" s="1332"/>
      <c r="E93" s="1332"/>
      <c r="F93" s="1332"/>
      <c r="G93" s="1332"/>
      <c r="H93" s="1332"/>
      <c r="I93" s="1332"/>
      <c r="J93" s="1332"/>
      <c r="K93" s="1332"/>
      <c r="L93" s="1332"/>
      <c r="M93" s="1332"/>
      <c r="N93" s="1332"/>
      <c r="O93" s="1332"/>
      <c r="P93" s="1332"/>
      <c r="Q93" s="1332"/>
      <c r="R93" s="1332"/>
      <c r="S93" s="1332"/>
      <c r="T93" s="1332"/>
      <c r="U93" s="1332"/>
      <c r="V93" s="1332"/>
      <c r="W93" s="1332"/>
      <c r="X93" s="1332"/>
      <c r="Y93" s="1332"/>
      <c r="Z93" s="1332"/>
      <c r="AA93" s="1332"/>
      <c r="AB93" s="1332"/>
      <c r="AC93" s="1332"/>
      <c r="AD93" s="1332"/>
      <c r="AE93" s="1332"/>
      <c r="AF93" s="1332"/>
      <c r="AG93" s="1332"/>
      <c r="AH93" s="1332"/>
      <c r="AI93" s="1332"/>
      <c r="AJ93" s="1332"/>
      <c r="AK93" s="1332"/>
      <c r="AL93" s="1332"/>
    </row>
    <row r="94" spans="1:65" ht="18.75" customHeight="1" x14ac:dyDescent="0.3">
      <c r="A94" s="106"/>
      <c r="B94" s="445" t="s">
        <v>385</v>
      </c>
      <c r="C94" s="107"/>
      <c r="D94" s="106"/>
      <c r="E94" s="108"/>
      <c r="F94" s="108"/>
      <c r="G94" s="107"/>
      <c r="H94" s="107"/>
      <c r="I94" s="107"/>
      <c r="J94" s="107"/>
      <c r="K94" s="107"/>
      <c r="L94" s="109"/>
      <c r="M94" s="110"/>
      <c r="N94" s="110"/>
      <c r="O94" s="111"/>
      <c r="P94" s="111"/>
      <c r="Q94" s="109"/>
      <c r="R94" s="109"/>
      <c r="S94" s="109"/>
      <c r="T94" s="111"/>
      <c r="U94" s="118"/>
      <c r="V94" s="111"/>
      <c r="W94" s="108"/>
      <c r="X94" s="108"/>
      <c r="Y94" s="108"/>
    </row>
    <row r="95" spans="1:65" ht="18.75" customHeight="1" x14ac:dyDescent="0.3">
      <c r="A95" s="106"/>
      <c r="B95" s="446" t="s">
        <v>386</v>
      </c>
      <c r="C95" s="107"/>
      <c r="D95" s="106"/>
      <c r="E95" s="108"/>
      <c r="F95" s="108"/>
      <c r="G95" s="107"/>
      <c r="H95" s="107"/>
      <c r="I95" s="107"/>
      <c r="J95" s="107"/>
      <c r="K95" s="107"/>
      <c r="L95" s="109"/>
      <c r="M95" s="110"/>
      <c r="N95" s="110"/>
      <c r="O95" s="111"/>
      <c r="P95" s="111"/>
      <c r="Q95" s="109"/>
      <c r="R95" s="109"/>
      <c r="S95" s="109"/>
      <c r="T95" s="111"/>
      <c r="U95" s="41"/>
      <c r="V95" s="111"/>
      <c r="W95" s="108"/>
      <c r="X95" s="108"/>
      <c r="Y95" s="108"/>
    </row>
    <row r="96" spans="1:65" ht="17.399999999999999" x14ac:dyDescent="0.3">
      <c r="A96" s="106"/>
      <c r="B96" s="445" t="s">
        <v>257</v>
      </c>
      <c r="C96" s="107"/>
      <c r="D96" s="106"/>
      <c r="E96" s="108"/>
      <c r="F96" s="108"/>
      <c r="G96" s="107"/>
      <c r="H96" s="107"/>
      <c r="I96" s="107"/>
      <c r="J96" s="107"/>
      <c r="K96" s="107"/>
      <c r="L96" s="109"/>
      <c r="M96" s="110"/>
      <c r="N96" s="110"/>
      <c r="O96" s="111"/>
      <c r="P96" s="111"/>
      <c r="Q96" s="109"/>
      <c r="R96" s="109"/>
      <c r="S96" s="109"/>
      <c r="T96" s="111"/>
      <c r="U96" s="2"/>
      <c r="V96" s="111"/>
      <c r="W96" s="108"/>
      <c r="X96" s="108"/>
      <c r="Y96" s="108"/>
    </row>
    <row r="97" spans="1:41" ht="17.399999999999999" x14ac:dyDescent="0.3">
      <c r="A97" s="112">
        <v>4</v>
      </c>
      <c r="B97" s="445" t="s">
        <v>258</v>
      </c>
      <c r="C97" s="113"/>
      <c r="D97" s="112"/>
      <c r="E97" s="112"/>
      <c r="F97" s="112"/>
      <c r="G97" s="113"/>
      <c r="H97" s="113"/>
      <c r="I97" s="113"/>
      <c r="J97" s="113"/>
      <c r="K97" s="113"/>
      <c r="L97" s="114"/>
      <c r="M97" s="115"/>
      <c r="N97" s="115"/>
      <c r="O97" s="116"/>
      <c r="P97" s="116"/>
      <c r="Q97" s="114"/>
      <c r="R97" s="114"/>
      <c r="S97" s="114"/>
      <c r="T97" s="116"/>
      <c r="U97" s="41"/>
      <c r="V97" s="116"/>
      <c r="W97" s="112"/>
      <c r="X97" s="112"/>
      <c r="Y97" s="112"/>
    </row>
    <row r="98" spans="1:41" ht="18" x14ac:dyDescent="0.3">
      <c r="A98" s="16"/>
      <c r="B98" s="192" t="s">
        <v>259</v>
      </c>
      <c r="C98" s="107"/>
      <c r="D98" s="106"/>
      <c r="E98" s="108"/>
      <c r="F98" s="108"/>
      <c r="G98" s="107"/>
      <c r="H98" s="107"/>
      <c r="I98" s="107"/>
      <c r="J98" s="107"/>
      <c r="K98" s="107"/>
      <c r="L98" s="109"/>
      <c r="M98" s="274"/>
      <c r="N98" s="274"/>
      <c r="O98" s="274"/>
      <c r="P98" s="274"/>
      <c r="Q98" s="274"/>
      <c r="R98" s="109"/>
      <c r="S98" s="201"/>
      <c r="T98" s="201"/>
      <c r="U98" s="202"/>
      <c r="V98" s="203"/>
      <c r="W98" s="108"/>
      <c r="X98" s="108"/>
      <c r="Y98" s="108"/>
      <c r="Z98" s="203"/>
    </row>
    <row r="99" spans="1:41" x14ac:dyDescent="0.3">
      <c r="A99" s="2"/>
      <c r="B99" s="442"/>
      <c r="C99" s="442"/>
      <c r="D99" s="442"/>
      <c r="E99" s="442"/>
      <c r="F99" s="442"/>
      <c r="G99" s="442"/>
      <c r="H99" s="442"/>
      <c r="I99" s="442"/>
      <c r="J99" s="442"/>
      <c r="K99" s="442"/>
      <c r="L99" s="204"/>
      <c r="M99" s="204"/>
      <c r="N99" s="204"/>
      <c r="O99" s="204"/>
      <c r="P99" s="204"/>
      <c r="Q99" s="204"/>
      <c r="R99" s="204"/>
      <c r="S99" s="204"/>
      <c r="T99" s="204"/>
      <c r="U99" s="205"/>
      <c r="V99" s="204"/>
      <c r="W99" s="108"/>
      <c r="X99" s="108"/>
      <c r="Y99" s="108"/>
    </row>
    <row r="100" spans="1:41" ht="18" x14ac:dyDescent="0.3">
      <c r="A100" s="2"/>
      <c r="B100" s="1332" t="s">
        <v>260</v>
      </c>
      <c r="C100" s="1332"/>
      <c r="D100" s="1332"/>
      <c r="E100" s="1332"/>
      <c r="F100" s="1332"/>
      <c r="G100" s="1332"/>
      <c r="H100" s="1332"/>
      <c r="I100" s="1332"/>
      <c r="J100" s="1332"/>
      <c r="K100" s="1332"/>
      <c r="L100" s="1332"/>
      <c r="M100" s="1332"/>
      <c r="N100" s="1332"/>
      <c r="O100" s="1332"/>
      <c r="P100" s="1332"/>
      <c r="Q100" s="1332"/>
      <c r="R100" s="1332"/>
      <c r="S100" s="1332"/>
      <c r="T100" s="1332"/>
      <c r="U100" s="1332"/>
      <c r="V100" s="1332"/>
      <c r="W100" s="1332"/>
      <c r="X100" s="1332"/>
      <c r="Y100" s="1332"/>
      <c r="Z100" s="1332"/>
      <c r="AA100" s="1332"/>
      <c r="AB100" s="1332"/>
      <c r="AC100" s="1332"/>
      <c r="AD100" s="1332"/>
      <c r="AE100" s="1332"/>
      <c r="AF100" s="1332"/>
      <c r="AG100" s="117"/>
      <c r="AH100" s="117"/>
      <c r="AI100" s="117"/>
      <c r="AJ100" s="117"/>
      <c r="AK100" s="113"/>
      <c r="AL100" s="117"/>
      <c r="AM100" s="113"/>
      <c r="AN100" s="117"/>
      <c r="AO100" s="3"/>
    </row>
    <row r="101" spans="1:41" x14ac:dyDescent="0.3">
      <c r="AK101" s="2"/>
      <c r="AM101" s="2"/>
      <c r="AO101" s="2"/>
    </row>
    <row r="102" spans="1:41" x14ac:dyDescent="0.3">
      <c r="AK102" s="2"/>
      <c r="AM102" s="2"/>
      <c r="AO102" s="2"/>
    </row>
    <row r="103" spans="1:41" x14ac:dyDescent="0.3">
      <c r="AK103" s="2"/>
      <c r="AM103" s="2"/>
      <c r="AO103" s="2"/>
    </row>
    <row r="104" spans="1:41" x14ac:dyDescent="0.3">
      <c r="AK104" s="2"/>
      <c r="AM104" s="2"/>
      <c r="AO104" s="2"/>
    </row>
    <row r="105" spans="1:41" x14ac:dyDescent="0.3">
      <c r="AK105" s="2"/>
      <c r="AM105" s="2"/>
      <c r="AO105" s="2"/>
    </row>
    <row r="106" spans="1:41" x14ac:dyDescent="0.3">
      <c r="AK106" s="118"/>
      <c r="AM106" s="118"/>
      <c r="AO106" s="118"/>
    </row>
    <row r="107" spans="1:41" x14ac:dyDescent="0.3">
      <c r="AK107" s="118"/>
      <c r="AM107" s="118"/>
      <c r="AO107" s="118"/>
    </row>
  </sheetData>
  <mergeCells count="36">
    <mergeCell ref="B92:AL92"/>
    <mergeCell ref="B93:AL93"/>
    <mergeCell ref="B100:AF100"/>
    <mergeCell ref="B87:AL87"/>
    <mergeCell ref="B88:U88"/>
    <mergeCell ref="B90:AM90"/>
    <mergeCell ref="B19:B20"/>
    <mergeCell ref="K19:L19"/>
    <mergeCell ref="B91:AL91"/>
    <mergeCell ref="A14:AN14"/>
    <mergeCell ref="A19:A20"/>
    <mergeCell ref="C19:D20"/>
    <mergeCell ref="E19:E20"/>
    <mergeCell ref="F19:F20"/>
    <mergeCell ref="G19:G20"/>
    <mergeCell ref="H19:H20"/>
    <mergeCell ref="I19:I20"/>
    <mergeCell ref="J19:J20"/>
    <mergeCell ref="M19:N19"/>
    <mergeCell ref="B4:AC5"/>
    <mergeCell ref="B7:AC8"/>
    <mergeCell ref="H10:O10"/>
    <mergeCell ref="P10:T11"/>
    <mergeCell ref="U10:AC11"/>
    <mergeCell ref="AD10:AN13"/>
    <mergeCell ref="I11:K11"/>
    <mergeCell ref="L11:M11"/>
    <mergeCell ref="N11:O11"/>
    <mergeCell ref="I12:K12"/>
    <mergeCell ref="L12:M12"/>
    <mergeCell ref="N12:O12"/>
    <mergeCell ref="P12:T13"/>
    <mergeCell ref="U12:AC13"/>
    <mergeCell ref="I13:K13"/>
    <mergeCell ref="L13:M13"/>
    <mergeCell ref="N13:O13"/>
  </mergeCells>
  <conditionalFormatting sqref="M21:M70 K21:K70">
    <cfRule type="expression" dxfId="115" priority="23">
      <formula>IF(NOT(ISBLANK(K21)),IF(ISNUMBER(K21),IF(INT(K21/10000)&gt;23,TRUE,IF(INT(MOD(K21,10000)/100)&gt;59.99,TRUE,IF(MOD(K21,100)&gt;59.99,TRUE,FALSE))),TRUE))</formula>
    </cfRule>
  </conditionalFormatting>
  <conditionalFormatting sqref="AF73:AF74 AH73:AH74 AJ73:AJ74 L73:L74 N73:N74 R73:R74 P73:P74 T73:T74 V73:V74 X73:X74 Z73:Z74 AB73:AB74 AD73:AD74 L21:L70">
    <cfRule type="expression" dxfId="114" priority="20">
      <formula>IF(L21="л","ЛОЖЬ",IF(L21="в","ЛОЖЬ",IF(ISBLANK(L21),"ЛОЖЬ",TRUE)))</formula>
    </cfRule>
    <cfRule type="expression" dxfId="113" priority="21">
      <formula>IF(L21="в",TRUE,)</formula>
    </cfRule>
    <cfRule type="expression" dxfId="112" priority="22">
      <formula>IF(L21="л",TRUE,)</formula>
    </cfRule>
  </conditionalFormatting>
  <conditionalFormatting sqref="M21:M70">
    <cfRule type="expression" dxfId="111" priority="13">
      <formula>IF(ISBLANK(M21),FALSE,IF($I21=0,TRUE))</formula>
    </cfRule>
  </conditionalFormatting>
  <conditionalFormatting sqref="I21:I70">
    <cfRule type="expression" dxfId="110" priority="11">
      <formula>IF(I21&gt;$G$11,TRUE)</formula>
    </cfRule>
  </conditionalFormatting>
  <conditionalFormatting sqref="J21:J70">
    <cfRule type="expression" dxfId="109" priority="10">
      <formula>IF(J21&gt;($G$11+$G$12-I21),IF((J21+I21)&gt;($G$11+$G$12),TRUE,))</formula>
    </cfRule>
  </conditionalFormatting>
  <conditionalFormatting sqref="I74">
    <cfRule type="expression" dxfId="108" priority="9">
      <formula>IF($I$74&gt;$E$12,TRUE)</formula>
    </cfRule>
  </conditionalFormatting>
  <conditionalFormatting sqref="I73">
    <cfRule type="expression" dxfId="107" priority="8">
      <formula>IF($I$73&gt;$E$11,TRUE)</formula>
    </cfRule>
  </conditionalFormatting>
  <conditionalFormatting sqref="E21:E70">
    <cfRule type="expression" dxfId="106" priority="7">
      <formula>IF(ISBLANK(E21),FALSE,IF(IF(ISNUMBER($E$13),IF(YEAR(TODAY())-$E$13&lt;=E21,FALSE,TRUE),FALSE),TRUE,IF(ISNUMBER($G$13),IF(YEAR(TODAY())-$G$13&lt;E21,TRUE,FALSE),FALSE)))</formula>
    </cfRule>
  </conditionalFormatting>
  <conditionalFormatting sqref="G21:G70">
    <cfRule type="expression" dxfId="105" priority="5">
      <formula>IF(G21="м",FALSE,IF(G21="ж",FALSE,TRUE))</formula>
    </cfRule>
  </conditionalFormatting>
  <conditionalFormatting sqref="N21:N70">
    <cfRule type="expression" dxfId="104" priority="4">
      <formula>IF(ISBLANK(M21),IF(ISBLANK(N21),FALSE,TRUE),IF(ISNUMBER(N21),FALSE,TRUE))</formula>
    </cfRule>
  </conditionalFormatting>
  <conditionalFormatting sqref="K21:K70">
    <cfRule type="expression" dxfId="103" priority="2">
      <formula>IF(ISNUMBER(K21),IF(((YEAR(TODAY()))-14)&gt;=E21,FALSE,TRUE))</formula>
    </cfRule>
  </conditionalFormatting>
  <conditionalFormatting sqref="T21:T30">
    <cfRule type="expression" dxfId="102" priority="661">
      <formula>IF(#REF!&lt;&gt;$H$11,IF(#REF!&lt;&gt;$H$12,IF(#REF!&lt;&gt;$H$13,IF(#REF!&lt;&gt;$I$11,IF(#REF!&lt;&gt;$I$12,IF(#REF!&lt;&gt;$I$13,IF(#REF!&lt;&gt;$L$11,IF(#REF!&lt;&gt;$L$12,IF(#REF!&lt;&gt;$L$13,IF(#REF!&lt;&gt;$N$78,IF(#REF!&lt;&gt;$N$79,TRUE)))))))))))</formula>
    </cfRule>
  </conditionalFormatting>
  <conditionalFormatting sqref="B21:B70">
    <cfRule type="expression" dxfId="101" priority="664">
      <formula>IF(#REF!&lt;&gt;$H$11,IF(#REF!&lt;&gt;$H$12,IF(#REF!&lt;&gt;$H$13,IF(#REF!&lt;&gt;$I$11,IF(B21&lt;&gt;$I$12,IF(#REF!&lt;&gt;$I$13,IF(#REF!&lt;&gt;$L$11,IF(#REF!&lt;&gt;$L$12,IF(#REF!&lt;&gt;$L$13,IF(#REF!&lt;&gt;$N$11,IF(#REF!&lt;&gt;$N$12,TRUE)))))))))))</formula>
    </cfRule>
  </conditionalFormatting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theme="7" tint="-0.249977111117893"/>
  </sheetPr>
  <dimension ref="A1:K76"/>
  <sheetViews>
    <sheetView topLeftCell="A44" workbookViewId="0">
      <selection activeCell="D9" sqref="D9:D58"/>
    </sheetView>
  </sheetViews>
  <sheetFormatPr defaultRowHeight="14.4" x14ac:dyDescent="0.3"/>
  <cols>
    <col min="1" max="1" width="3.88671875" customWidth="1"/>
    <col min="2" max="3" width="12.44140625" customWidth="1"/>
    <col min="4" max="4" width="15.44140625" customWidth="1"/>
    <col min="5" max="5" width="14.109375" customWidth="1"/>
    <col min="6" max="6" width="17" customWidth="1"/>
    <col min="7" max="7" width="10" customWidth="1"/>
    <col min="8" max="8" width="11" customWidth="1"/>
    <col min="9" max="9" width="9.5546875" customWidth="1"/>
    <col min="10" max="10" width="10" customWidth="1"/>
    <col min="11" max="11" width="24" customWidth="1"/>
    <col min="12" max="36" width="1.44140625" customWidth="1"/>
  </cols>
  <sheetData>
    <row r="1" spans="1:11" x14ac:dyDescent="0.3">
      <c r="H1" s="1336" t="s">
        <v>371</v>
      </c>
      <c r="I1" s="1336"/>
      <c r="J1" s="1336"/>
      <c r="K1" s="1336"/>
    </row>
    <row r="2" spans="1:11" ht="21.75" customHeight="1" x14ac:dyDescent="0.3">
      <c r="H2" s="1336"/>
      <c r="I2" s="1336"/>
      <c r="J2" s="1336"/>
      <c r="K2" s="1336"/>
    </row>
    <row r="3" spans="1:11" ht="31.8" x14ac:dyDescent="0.3">
      <c r="A3" s="1339" t="s">
        <v>369</v>
      </c>
      <c r="B3" s="1339"/>
      <c r="C3" s="1339"/>
      <c r="D3" s="1339"/>
      <c r="E3" s="1339"/>
      <c r="F3" s="1339"/>
      <c r="G3" s="1339"/>
      <c r="H3" s="1339"/>
      <c r="I3" s="1339"/>
      <c r="J3" s="1339"/>
      <c r="K3" s="1339"/>
    </row>
    <row r="4" spans="1:11" ht="22.5" customHeight="1" x14ac:dyDescent="0.3">
      <c r="B4" s="373"/>
      <c r="C4" s="392" t="s">
        <v>361</v>
      </c>
      <c r="D4" s="1340" t="str">
        <f>Техническая_марафон!E15</f>
        <v>Полное Название команды, город (край, область и пр.)</v>
      </c>
      <c r="E4" s="1340"/>
      <c r="F4" s="1340"/>
      <c r="G4" s="1340"/>
      <c r="H4" s="1340"/>
      <c r="I4" s="1340"/>
      <c r="J4" s="1340"/>
      <c r="K4" s="1340"/>
    </row>
    <row r="5" spans="1:11" ht="36.75" customHeight="1" x14ac:dyDescent="0.3">
      <c r="C5" s="393" t="s">
        <v>129</v>
      </c>
      <c r="D5" s="1343" t="str">
        <f>Техническая_марафон!G17</f>
        <v>Название Соревнований по подводному спорту (1460008511Я) (плавание в ластах)</v>
      </c>
      <c r="E5" s="1344"/>
      <c r="F5" s="1344"/>
      <c r="G5" s="1344"/>
      <c r="H5" s="1344"/>
      <c r="I5" s="1344"/>
      <c r="J5" s="1344"/>
      <c r="K5" s="1344"/>
    </row>
    <row r="6" spans="1:11" ht="26.25" customHeight="1" x14ac:dyDescent="0.3">
      <c r="C6" s="393" t="s">
        <v>1081</v>
      </c>
      <c r="D6" s="1341" t="str">
        <f>Техническая_марафон!U10</f>
        <v>г. Город, бассейн "ААА", 50 м</v>
      </c>
      <c r="E6" s="1341"/>
      <c r="F6" s="1341"/>
      <c r="G6" s="1341"/>
      <c r="H6" s="1341"/>
      <c r="I6" s="1341"/>
      <c r="J6" s="417" t="s">
        <v>366</v>
      </c>
      <c r="K6" s="929" t="str">
        <f>Техническая_марафон!U12</f>
        <v>02-06 февраля 2015 г.</v>
      </c>
    </row>
    <row r="7" spans="1:11" ht="12.75" customHeight="1" x14ac:dyDescent="0.35">
      <c r="A7" s="162"/>
      <c r="B7" s="162"/>
      <c r="C7" s="162"/>
      <c r="D7" s="158"/>
      <c r="E7" s="390"/>
      <c r="F7" s="390"/>
      <c r="G7" s="390"/>
      <c r="H7" s="390"/>
      <c r="I7" s="390"/>
      <c r="J7" s="390"/>
      <c r="K7" s="390"/>
    </row>
    <row r="8" spans="1:11" ht="53.25" customHeight="1" x14ac:dyDescent="0.3">
      <c r="A8" s="412" t="s">
        <v>1</v>
      </c>
      <c r="B8" s="1342" t="s">
        <v>368</v>
      </c>
      <c r="C8" s="1342"/>
      <c r="D8" s="1342"/>
      <c r="E8" s="414" t="s">
        <v>359</v>
      </c>
      <c r="F8" s="413" t="s">
        <v>362</v>
      </c>
      <c r="G8" s="414" t="s">
        <v>1005</v>
      </c>
      <c r="H8" s="659" t="s">
        <v>1004</v>
      </c>
      <c r="I8" s="1337" t="s">
        <v>24</v>
      </c>
      <c r="J8" s="1338"/>
      <c r="K8" s="415" t="s">
        <v>363</v>
      </c>
    </row>
    <row r="9" spans="1:11" s="391" customFormat="1" ht="27" customHeight="1" x14ac:dyDescent="0.35">
      <c r="A9" s="413">
        <v>1</v>
      </c>
      <c r="B9" s="416" t="str">
        <f>Техническая_марафон!C21</f>
        <v>Девушки</v>
      </c>
      <c r="C9" s="416"/>
      <c r="D9" s="374" t="str">
        <f>Техническая_марафон!D21</f>
        <v xml:space="preserve"> </v>
      </c>
      <c r="E9" s="925">
        <f>Техническая_марафон!E21</f>
        <v>36335</v>
      </c>
      <c r="F9" s="415" t="str">
        <f>IF(Техническая_марафон!G21="Ж","спортсменка",IF(Техническая_марафон!G21="М","спортсмен","не понятно кто"))</f>
        <v>спортсменка</v>
      </c>
      <c r="G9" s="415"/>
      <c r="H9" s="415" t="str">
        <f>Техническая_марафон!B21</f>
        <v>I</v>
      </c>
      <c r="I9" s="1333" t="str">
        <f>Техническая_марафон!H21</f>
        <v>Фамилия_1 Имя Отчество</v>
      </c>
      <c r="J9" s="1334"/>
      <c r="K9" s="149"/>
    </row>
    <row r="10" spans="1:11" s="391" customFormat="1" ht="27" customHeight="1" x14ac:dyDescent="0.35">
      <c r="A10" s="413">
        <v>2</v>
      </c>
      <c r="B10" s="416" t="str">
        <f>Техническая_марафон!C22</f>
        <v>Девушки</v>
      </c>
      <c r="C10" s="416"/>
      <c r="D10" s="374" t="str">
        <f>Техническая_марафон!D22</f>
        <v xml:space="preserve"> </v>
      </c>
      <c r="E10" s="925">
        <f>Техническая_марафон!E22</f>
        <v>0</v>
      </c>
      <c r="F10" s="415" t="str">
        <f>IF(Техническая_марафон!G22="Ж","спортсменка",IF(Техническая_марафон!G22="М","спортсмен","не понятно кто"))</f>
        <v>спортсменка</v>
      </c>
      <c r="G10" s="415"/>
      <c r="H10" s="415" t="str">
        <f>Техническая_марафон!B22</f>
        <v>I</v>
      </c>
      <c r="I10" s="1333" t="str">
        <f>Техническая_марафон!H22</f>
        <v>Фамилия_1 Имя Отчество</v>
      </c>
      <c r="J10" s="1334"/>
      <c r="K10" s="149"/>
    </row>
    <row r="11" spans="1:11" s="391" customFormat="1" ht="27" customHeight="1" x14ac:dyDescent="0.35">
      <c r="A11" s="413">
        <v>3</v>
      </c>
      <c r="B11" s="416" t="str">
        <f>Техническая_марафон!C23</f>
        <v>Девушки</v>
      </c>
      <c r="C11" s="416"/>
      <c r="D11" s="374" t="str">
        <f>Техническая_марафон!D23</f>
        <v xml:space="preserve"> </v>
      </c>
      <c r="E11" s="925">
        <f>Техническая_марафон!E23</f>
        <v>0</v>
      </c>
      <c r="F11" s="415" t="str">
        <f>IF(Техническая_марафон!G23="Ж","спортсменка",IF(Техническая_марафон!G23="М","спортсмен","не понятно кто"))</f>
        <v>спортсменка</v>
      </c>
      <c r="G11" s="415"/>
      <c r="H11" s="415" t="str">
        <f>Техническая_марафон!B23</f>
        <v>ЗМС</v>
      </c>
      <c r="I11" s="1333" t="str">
        <f>Техническая_марафон!H23</f>
        <v>Фамилия_1 Имя Отчество</v>
      </c>
      <c r="J11" s="1334"/>
      <c r="K11" s="149"/>
    </row>
    <row r="12" spans="1:11" s="391" customFormat="1" ht="27" customHeight="1" x14ac:dyDescent="0.35">
      <c r="A12" s="413">
        <v>4</v>
      </c>
      <c r="B12" s="416" t="str">
        <f>Техническая_марафон!C24</f>
        <v>Девушки</v>
      </c>
      <c r="C12" s="416"/>
      <c r="D12" s="374" t="str">
        <f>Техническая_марафон!D24</f>
        <v xml:space="preserve"> </v>
      </c>
      <c r="E12" s="925">
        <f>Техническая_марафон!E24</f>
        <v>0</v>
      </c>
      <c r="F12" s="415" t="str">
        <f>IF(Техническая_марафон!G24="Ж","спортсменка",IF(Техническая_марафон!G24="М","спортсмен","не понятно кто"))</f>
        <v>спортсменка</v>
      </c>
      <c r="G12" s="415"/>
      <c r="H12" s="415" t="str">
        <f>Техническая_марафон!B24</f>
        <v>МСМК</v>
      </c>
      <c r="I12" s="1333" t="str">
        <f>Техническая_марафон!H24</f>
        <v>Фамилия_1 Имя Отчество</v>
      </c>
      <c r="J12" s="1334"/>
      <c r="K12" s="149"/>
    </row>
    <row r="13" spans="1:11" s="391" customFormat="1" ht="27" customHeight="1" x14ac:dyDescent="0.35">
      <c r="A13" s="413">
        <v>5</v>
      </c>
      <c r="B13" s="416" t="str">
        <f>Техническая_марафон!C25</f>
        <v>Девушки</v>
      </c>
      <c r="C13" s="416"/>
      <c r="D13" s="374" t="str">
        <f>Техническая_марафон!D25</f>
        <v xml:space="preserve"> </v>
      </c>
      <c r="E13" s="925">
        <f>Техническая_марафон!E25</f>
        <v>0</v>
      </c>
      <c r="F13" s="415" t="str">
        <f>IF(Техническая_марафон!G25="Ж","спортсменка",IF(Техническая_марафон!G25="М","спортсмен","не понятно кто"))</f>
        <v>спортсменка</v>
      </c>
      <c r="G13" s="415"/>
      <c r="H13" s="415" t="str">
        <f>Техническая_марафон!B25</f>
        <v>МС</v>
      </c>
      <c r="I13" s="1333" t="str">
        <f>Техническая_марафон!H25</f>
        <v>Фамилия_1 Имя Отчество</v>
      </c>
      <c r="J13" s="1334"/>
      <c r="K13" s="149"/>
    </row>
    <row r="14" spans="1:11" s="391" customFormat="1" ht="27" customHeight="1" x14ac:dyDescent="0.35">
      <c r="A14" s="413">
        <v>6</v>
      </c>
      <c r="B14" s="416" t="str">
        <f>Техническая_марафон!C26</f>
        <v>Девушки</v>
      </c>
      <c r="C14" s="416"/>
      <c r="D14" s="374" t="str">
        <f>Техническая_марафон!D26</f>
        <v xml:space="preserve"> </v>
      </c>
      <c r="E14" s="925">
        <f>Техническая_марафон!E26</f>
        <v>0</v>
      </c>
      <c r="F14" s="415" t="str">
        <f>IF(Техническая_марафон!G26="Ж","спортсменка",IF(Техническая_марафон!G26="М","спортсмен","не понятно кто"))</f>
        <v>спортсменка</v>
      </c>
      <c r="G14" s="415"/>
      <c r="H14" s="415" t="str">
        <f>Техническая_марафон!B26</f>
        <v>КМС</v>
      </c>
      <c r="I14" s="1333" t="str">
        <f>Техническая_марафон!H26</f>
        <v>Фамилия_1 Имя Отчество</v>
      </c>
      <c r="J14" s="1334"/>
      <c r="K14" s="149"/>
    </row>
    <row r="15" spans="1:11" s="391" customFormat="1" ht="27" customHeight="1" x14ac:dyDescent="0.35">
      <c r="A15" s="413">
        <v>7</v>
      </c>
      <c r="B15" s="416" t="str">
        <f>Техническая_марафон!C27</f>
        <v>Девушки</v>
      </c>
      <c r="C15" s="416"/>
      <c r="D15" s="374" t="str">
        <f>Техническая_марафон!D27</f>
        <v xml:space="preserve"> </v>
      </c>
      <c r="E15" s="925">
        <f>Техническая_марафон!E27</f>
        <v>0</v>
      </c>
      <c r="F15" s="415" t="str">
        <f>IF(Техническая_марафон!G27="Ж","спортсменка",IF(Техническая_марафон!G27="М","спортсмен","не понятно кто"))</f>
        <v>спортсменка</v>
      </c>
      <c r="G15" s="415"/>
      <c r="H15" s="415" t="str">
        <f>Техническая_марафон!B27</f>
        <v>I</v>
      </c>
      <c r="I15" s="1333" t="str">
        <f>Техническая_марафон!H27</f>
        <v>Фамилия_1 Имя Отчество</v>
      </c>
      <c r="J15" s="1334"/>
      <c r="K15" s="149"/>
    </row>
    <row r="16" spans="1:11" s="391" customFormat="1" ht="27" customHeight="1" x14ac:dyDescent="0.35">
      <c r="A16" s="413">
        <v>8</v>
      </c>
      <c r="B16" s="416" t="str">
        <f>Техническая_марафон!C28</f>
        <v>Девушки</v>
      </c>
      <c r="C16" s="416"/>
      <c r="D16" s="374" t="str">
        <f>Техническая_марафон!D28</f>
        <v xml:space="preserve"> </v>
      </c>
      <c r="E16" s="925">
        <f>Техническая_марафон!E28</f>
        <v>0</v>
      </c>
      <c r="F16" s="415" t="str">
        <f>IF(Техническая_марафон!G28="Ж","спортсменка",IF(Техническая_марафон!G28="М","спортсмен","не понятно кто"))</f>
        <v>спортсменка</v>
      </c>
      <c r="G16" s="415"/>
      <c r="H16" s="415" t="str">
        <f>Техническая_марафон!B28</f>
        <v>I</v>
      </c>
      <c r="I16" s="1333" t="str">
        <f>Техническая_марафон!H28</f>
        <v>Фамилия_1 Имя Отчество</v>
      </c>
      <c r="J16" s="1334"/>
      <c r="K16" s="149"/>
    </row>
    <row r="17" spans="1:11" s="391" customFormat="1" ht="27" customHeight="1" x14ac:dyDescent="0.35">
      <c r="A17" s="413">
        <v>9</v>
      </c>
      <c r="B17" s="416" t="str">
        <f>Техническая_марафон!C29</f>
        <v>Девушки</v>
      </c>
      <c r="C17" s="416"/>
      <c r="D17" s="374" t="str">
        <f>Техническая_марафон!D29</f>
        <v xml:space="preserve"> </v>
      </c>
      <c r="E17" s="925">
        <f>Техническая_марафон!E29</f>
        <v>0</v>
      </c>
      <c r="F17" s="415" t="str">
        <f>IF(Техническая_марафон!G29="Ж","спортсменка",IF(Техническая_марафон!G29="М","спортсмен","не понятно кто"))</f>
        <v>спортсменка</v>
      </c>
      <c r="G17" s="415"/>
      <c r="H17" s="415" t="str">
        <f>Техническая_марафон!B29</f>
        <v>III</v>
      </c>
      <c r="I17" s="1333" t="str">
        <f>Техническая_марафон!H29</f>
        <v>Фамилия_1 Имя Отчество</v>
      </c>
      <c r="J17" s="1334"/>
      <c r="K17" s="149"/>
    </row>
    <row r="18" spans="1:11" s="391" customFormat="1" ht="27" customHeight="1" x14ac:dyDescent="0.35">
      <c r="A18" s="413">
        <v>10</v>
      </c>
      <c r="B18" s="416" t="str">
        <f>Техническая_марафон!C30</f>
        <v>Девушки</v>
      </c>
      <c r="C18" s="416"/>
      <c r="D18" s="374" t="str">
        <f>Техническая_марафон!D30</f>
        <v xml:space="preserve"> </v>
      </c>
      <c r="E18" s="925">
        <f>Техническая_марафон!E30</f>
        <v>0</v>
      </c>
      <c r="F18" s="415" t="str">
        <f>IF(Техническая_марафон!G30="Ж","спортсменка",IF(Техническая_марафон!G30="М","спортсмен","не понятно кто"))</f>
        <v>спортсменка</v>
      </c>
      <c r="G18" s="415"/>
      <c r="H18" s="415" t="str">
        <f>Техническая_марафон!B30</f>
        <v>I</v>
      </c>
      <c r="I18" s="1333" t="str">
        <f>Техническая_марафон!H30</f>
        <v>Фамилия_1 Имя Отчество</v>
      </c>
      <c r="J18" s="1334"/>
      <c r="K18" s="149"/>
    </row>
    <row r="19" spans="1:11" s="391" customFormat="1" ht="27" customHeight="1" x14ac:dyDescent="0.35">
      <c r="A19" s="413">
        <v>11</v>
      </c>
      <c r="B19" s="416" t="str">
        <f>Техническая_марафон!C31</f>
        <v>Девушки</v>
      </c>
      <c r="C19" s="416"/>
      <c r="D19" s="374" t="str">
        <f>Техническая_марафон!D31</f>
        <v xml:space="preserve"> </v>
      </c>
      <c r="E19" s="925">
        <f>Техническая_марафон!E31</f>
        <v>0</v>
      </c>
      <c r="F19" s="415" t="str">
        <f>IF(Техническая_марафон!G31="Ж","спортсменка",IF(Техническая_марафон!G31="М","спортсмен","не понятно кто"))</f>
        <v>спортсменка</v>
      </c>
      <c r="G19" s="415"/>
      <c r="H19" s="415" t="str">
        <f>Техническая_марафон!B31</f>
        <v>I юн</v>
      </c>
      <c r="I19" s="1333" t="str">
        <f>Техническая_марафон!H31</f>
        <v>Фамилия_1 Имя Отчество</v>
      </c>
      <c r="J19" s="1334"/>
      <c r="K19" s="149"/>
    </row>
    <row r="20" spans="1:11" s="391" customFormat="1" ht="27" customHeight="1" x14ac:dyDescent="0.35">
      <c r="A20" s="413">
        <v>12</v>
      </c>
      <c r="B20" s="416" t="str">
        <f>Техническая_марафон!C32</f>
        <v>Девушки</v>
      </c>
      <c r="C20" s="416"/>
      <c r="D20" s="374" t="str">
        <f>Техническая_марафон!D32</f>
        <v xml:space="preserve"> </v>
      </c>
      <c r="E20" s="925">
        <f>Техническая_марафон!E32</f>
        <v>0</v>
      </c>
      <c r="F20" s="415" t="str">
        <f>IF(Техническая_марафон!G32="Ж","спортсменка",IF(Техническая_марафон!G32="М","спортсмен","не понятно кто"))</f>
        <v>спортсменка</v>
      </c>
      <c r="G20" s="415"/>
      <c r="H20" s="415" t="str">
        <f>Техническая_марафон!B32</f>
        <v>КМС</v>
      </c>
      <c r="I20" s="1333" t="str">
        <f>Техническая_марафон!H32</f>
        <v>Фамилия_1 Имя Отчество</v>
      </c>
      <c r="J20" s="1334"/>
      <c r="K20" s="149"/>
    </row>
    <row r="21" spans="1:11" s="391" customFormat="1" ht="27" customHeight="1" x14ac:dyDescent="0.35">
      <c r="A21" s="413">
        <v>13</v>
      </c>
      <c r="B21" s="416" t="str">
        <f>Техническая_марафон!C33</f>
        <v>Девушки</v>
      </c>
      <c r="C21" s="416"/>
      <c r="D21" s="374" t="str">
        <f>Техническая_марафон!D33</f>
        <v xml:space="preserve"> </v>
      </c>
      <c r="E21" s="925">
        <f>Техническая_марафон!E33</f>
        <v>0</v>
      </c>
      <c r="F21" s="415" t="str">
        <f>IF(Техническая_марафон!G33="Ж","спортсменка",IF(Техническая_марафон!G33="М","спортсмен","не понятно кто"))</f>
        <v>спортсменка</v>
      </c>
      <c r="G21" s="415"/>
      <c r="H21" s="415" t="str">
        <f>Техническая_марафон!B33</f>
        <v>I</v>
      </c>
      <c r="I21" s="1333" t="str">
        <f>Техническая_марафон!H33</f>
        <v>Фамилия_1 Имя Отчество</v>
      </c>
      <c r="J21" s="1334"/>
      <c r="K21" s="149"/>
    </row>
    <row r="22" spans="1:11" s="391" customFormat="1" ht="27" customHeight="1" x14ac:dyDescent="0.35">
      <c r="A22" s="413">
        <v>14</v>
      </c>
      <c r="B22" s="416" t="str">
        <f>Техническая_марафон!C34</f>
        <v>Девушки</v>
      </c>
      <c r="C22" s="416"/>
      <c r="D22" s="374" t="str">
        <f>Техническая_марафон!D34</f>
        <v xml:space="preserve"> </v>
      </c>
      <c r="E22" s="925">
        <f>Техническая_марафон!E34</f>
        <v>0</v>
      </c>
      <c r="F22" s="415" t="str">
        <f>IF(Техническая_марафон!G34="Ж","спортсменка",IF(Техническая_марафон!G34="М","спортсмен","не понятно кто"))</f>
        <v>спортсменка</v>
      </c>
      <c r="G22" s="415"/>
      <c r="H22" s="415" t="str">
        <f>Техническая_марафон!B34</f>
        <v>I</v>
      </c>
      <c r="I22" s="1333" t="str">
        <f>Техническая_марафон!H34</f>
        <v>Фамилия_1 Имя Отчество</v>
      </c>
      <c r="J22" s="1334"/>
      <c r="K22" s="149"/>
    </row>
    <row r="23" spans="1:11" s="391" customFormat="1" ht="27" customHeight="1" x14ac:dyDescent="0.35">
      <c r="A23" s="413">
        <v>15</v>
      </c>
      <c r="B23" s="416" t="str">
        <f>Техническая_марафон!C35</f>
        <v>Девушки</v>
      </c>
      <c r="C23" s="416"/>
      <c r="D23" s="374" t="str">
        <f>Техническая_марафон!D35</f>
        <v xml:space="preserve"> </v>
      </c>
      <c r="E23" s="925">
        <f>Техническая_марафон!E35</f>
        <v>0</v>
      </c>
      <c r="F23" s="415" t="str">
        <f>IF(Техническая_марафон!G35="Ж","спортсменка",IF(Техническая_марафон!G35="М","спортсмен","не понятно кто"))</f>
        <v>спортсменка</v>
      </c>
      <c r="G23" s="415"/>
      <c r="H23" s="415" t="str">
        <f>Техническая_марафон!B35</f>
        <v>I</v>
      </c>
      <c r="I23" s="1333" t="str">
        <f>Техническая_марафон!H35</f>
        <v>Фамилия_1 Имя Отчество</v>
      </c>
      <c r="J23" s="1334"/>
      <c r="K23" s="149"/>
    </row>
    <row r="24" spans="1:11" s="391" customFormat="1" ht="27" customHeight="1" x14ac:dyDescent="0.35">
      <c r="A24" s="413">
        <v>16</v>
      </c>
      <c r="B24" s="416" t="str">
        <f>Техническая_марафон!C36</f>
        <v>Девушки</v>
      </c>
      <c r="C24" s="416"/>
      <c r="D24" s="374" t="str">
        <f>Техническая_марафон!D36</f>
        <v xml:space="preserve"> </v>
      </c>
      <c r="E24" s="925">
        <f>Техническая_марафон!E36</f>
        <v>0</v>
      </c>
      <c r="F24" s="415" t="str">
        <f>IF(Техническая_марафон!G36="Ж","спортсменка",IF(Техническая_марафон!G36="М","спортсмен","не понятно кто"))</f>
        <v>спортсменка</v>
      </c>
      <c r="G24" s="415"/>
      <c r="H24" s="415" t="str">
        <f>Техническая_марафон!B36</f>
        <v>I</v>
      </c>
      <c r="I24" s="1333" t="str">
        <f>Техническая_марафон!H36</f>
        <v>Фамилия_1 Имя Отчество</v>
      </c>
      <c r="J24" s="1334"/>
      <c r="K24" s="149"/>
    </row>
    <row r="25" spans="1:11" s="391" customFormat="1" ht="27" customHeight="1" x14ac:dyDescent="0.35">
      <c r="A25" s="413">
        <v>17</v>
      </c>
      <c r="B25" s="416" t="str">
        <f>Техническая_марафон!C37</f>
        <v>Девушки</v>
      </c>
      <c r="C25" s="416"/>
      <c r="D25" s="374" t="str">
        <f>Техническая_марафон!D37</f>
        <v xml:space="preserve"> </v>
      </c>
      <c r="E25" s="925">
        <f>Техническая_марафон!E37</f>
        <v>0</v>
      </c>
      <c r="F25" s="415" t="str">
        <f>IF(Техническая_марафон!G37="Ж","спортсменка",IF(Техническая_марафон!G37="М","спортсмен","не понятно кто"))</f>
        <v>спортсменка</v>
      </c>
      <c r="G25" s="415"/>
      <c r="H25" s="415" t="str">
        <f>Техническая_марафон!B37</f>
        <v>I юн</v>
      </c>
      <c r="I25" s="1333" t="str">
        <f>Техническая_марафон!H37</f>
        <v>Фамилия_1 Имя Отчество</v>
      </c>
      <c r="J25" s="1334"/>
      <c r="K25" s="149"/>
    </row>
    <row r="26" spans="1:11" s="391" customFormat="1" ht="27" customHeight="1" x14ac:dyDescent="0.35">
      <c r="A26" s="413">
        <v>18</v>
      </c>
      <c r="B26" s="416" t="str">
        <f>Техническая_марафон!C38</f>
        <v>Девушки</v>
      </c>
      <c r="C26" s="416"/>
      <c r="D26" s="374" t="str">
        <f>Техническая_марафон!D38</f>
        <v xml:space="preserve"> </v>
      </c>
      <c r="E26" s="925">
        <f>Техническая_марафон!E38</f>
        <v>0</v>
      </c>
      <c r="F26" s="415" t="str">
        <f>IF(Техническая_марафон!G38="Ж","спортсменка",IF(Техническая_марафон!G38="М","спортсмен","не понятно кто"))</f>
        <v>спортсменка</v>
      </c>
      <c r="G26" s="415"/>
      <c r="H26" s="415" t="str">
        <f>Техническая_марафон!B38</f>
        <v>II юн</v>
      </c>
      <c r="I26" s="1333" t="str">
        <f>Техническая_марафон!H38</f>
        <v>Фамилия_1 Имя Отчество</v>
      </c>
      <c r="J26" s="1334"/>
      <c r="K26" s="149"/>
    </row>
    <row r="27" spans="1:11" s="391" customFormat="1" ht="27" customHeight="1" x14ac:dyDescent="0.35">
      <c r="A27" s="413">
        <v>19</v>
      </c>
      <c r="B27" s="416" t="str">
        <f>Техническая_марафон!C39</f>
        <v>Девушки</v>
      </c>
      <c r="C27" s="416"/>
      <c r="D27" s="374" t="str">
        <f>Техническая_марафон!D39</f>
        <v xml:space="preserve"> </v>
      </c>
      <c r="E27" s="925">
        <f>Техническая_марафон!E39</f>
        <v>0</v>
      </c>
      <c r="F27" s="415" t="str">
        <f>IF(Техническая_марафон!G39="Ж","спортсменка",IF(Техническая_марафон!G39="М","спортсмен","не понятно кто"))</f>
        <v>спортсменка</v>
      </c>
      <c r="G27" s="415"/>
      <c r="H27" s="415" t="str">
        <f>Техническая_марафон!B39</f>
        <v>III юн</v>
      </c>
      <c r="I27" s="1333" t="str">
        <f>Техническая_марафон!H39</f>
        <v>Фамилия_1 Имя Отчество</v>
      </c>
      <c r="J27" s="1334"/>
      <c r="K27" s="149"/>
    </row>
    <row r="28" spans="1:11" s="391" customFormat="1" ht="27" customHeight="1" x14ac:dyDescent="0.35">
      <c r="A28" s="413">
        <v>20</v>
      </c>
      <c r="B28" s="416" t="str">
        <f>Техническая_марафон!C40</f>
        <v>Девушки</v>
      </c>
      <c r="C28" s="416"/>
      <c r="D28" s="374" t="str">
        <f>Техническая_марафон!D40</f>
        <v xml:space="preserve"> </v>
      </c>
      <c r="E28" s="925">
        <f>Техническая_марафон!E40</f>
        <v>0</v>
      </c>
      <c r="F28" s="415" t="str">
        <f>IF(Техническая_марафон!G40="Ж","спортсменка",IF(Техническая_марафон!G40="М","спортсмен","не понятно кто"))</f>
        <v>спортсменка</v>
      </c>
      <c r="G28" s="415"/>
      <c r="H28" s="415" t="str">
        <f>Техническая_марафон!B40</f>
        <v>МСМК</v>
      </c>
      <c r="I28" s="1333" t="str">
        <f>Техническая_марафон!H40</f>
        <v>Фамилия_1 Имя Отчество</v>
      </c>
      <c r="J28" s="1334"/>
      <c r="K28" s="149"/>
    </row>
    <row r="29" spans="1:11" s="391" customFormat="1" ht="27" customHeight="1" x14ac:dyDescent="0.35">
      <c r="A29" s="413">
        <v>21</v>
      </c>
      <c r="B29" s="416" t="str">
        <f>Техническая_марафон!C41</f>
        <v>Девушки</v>
      </c>
      <c r="C29" s="416"/>
      <c r="D29" s="374" t="str">
        <f>Техническая_марафон!D41</f>
        <v xml:space="preserve"> </v>
      </c>
      <c r="E29" s="925">
        <f>Техническая_марафон!E41</f>
        <v>0</v>
      </c>
      <c r="F29" s="415" t="str">
        <f>IF(Техническая_марафон!G41="Ж","спортсменка",IF(Техническая_марафон!G41="М","спортсмен","не понятно кто"))</f>
        <v>спортсменка</v>
      </c>
      <c r="G29" s="415"/>
      <c r="H29" s="415" t="str">
        <f>Техническая_марафон!B41</f>
        <v>МС</v>
      </c>
      <c r="I29" s="1333" t="str">
        <f>Техническая_марафон!H41</f>
        <v>Фамилия_1 Имя Отчество</v>
      </c>
      <c r="J29" s="1334"/>
      <c r="K29" s="149"/>
    </row>
    <row r="30" spans="1:11" s="391" customFormat="1" ht="27" customHeight="1" x14ac:dyDescent="0.35">
      <c r="A30" s="413">
        <v>22</v>
      </c>
      <c r="B30" s="416" t="str">
        <f>Техническая_марафон!C42</f>
        <v>Девушки</v>
      </c>
      <c r="C30" s="416"/>
      <c r="D30" s="374" t="str">
        <f>Техническая_марафон!D42</f>
        <v xml:space="preserve"> </v>
      </c>
      <c r="E30" s="925">
        <f>Техническая_марафон!E42</f>
        <v>0</v>
      </c>
      <c r="F30" s="415" t="str">
        <f>IF(Техническая_марафон!G42="Ж","спортсменка",IF(Техническая_марафон!G42="М","спортсмен","не понятно кто"))</f>
        <v>спортсменка</v>
      </c>
      <c r="G30" s="415"/>
      <c r="H30" s="415" t="str">
        <f>Техническая_марафон!B42</f>
        <v>I</v>
      </c>
      <c r="I30" s="1333" t="str">
        <f>Техническая_марафон!H42</f>
        <v>Фамилия_1 Имя Отчество</v>
      </c>
      <c r="J30" s="1334"/>
      <c r="K30" s="149"/>
    </row>
    <row r="31" spans="1:11" s="391" customFormat="1" ht="27" customHeight="1" x14ac:dyDescent="0.35">
      <c r="A31" s="413">
        <v>23</v>
      </c>
      <c r="B31" s="416" t="str">
        <f>Техническая_марафон!C43</f>
        <v>Девушки</v>
      </c>
      <c r="C31" s="416"/>
      <c r="D31" s="374" t="str">
        <f>Техническая_марафон!D43</f>
        <v xml:space="preserve"> </v>
      </c>
      <c r="E31" s="925">
        <f>Техническая_марафон!E43</f>
        <v>0</v>
      </c>
      <c r="F31" s="415" t="str">
        <f>IF(Техническая_марафон!G43="Ж","спортсменка",IF(Техническая_марафон!G43="М","спортсмен","не понятно кто"))</f>
        <v>спортсменка</v>
      </c>
      <c r="G31" s="415"/>
      <c r="H31" s="415" t="str">
        <f>Техническая_марафон!B43</f>
        <v>МС</v>
      </c>
      <c r="I31" s="1333" t="str">
        <f>Техническая_марафон!H43</f>
        <v>Фамилия_1 Имя Отчество</v>
      </c>
      <c r="J31" s="1334"/>
      <c r="K31" s="149"/>
    </row>
    <row r="32" spans="1:11" s="391" customFormat="1" ht="27" customHeight="1" x14ac:dyDescent="0.35">
      <c r="A32" s="413">
        <v>24</v>
      </c>
      <c r="B32" s="416" t="str">
        <f>Техническая_марафон!C44</f>
        <v>Девушки</v>
      </c>
      <c r="C32" s="416"/>
      <c r="D32" s="374" t="str">
        <f>Техническая_марафон!D44</f>
        <v xml:space="preserve"> </v>
      </c>
      <c r="E32" s="925">
        <f>Техническая_марафон!E44</f>
        <v>0</v>
      </c>
      <c r="F32" s="415" t="str">
        <f>IF(Техническая_марафон!G44="Ж","спортсменка",IF(Техническая_марафон!G44="М","спортсмен","не понятно кто"))</f>
        <v>спортсменка</v>
      </c>
      <c r="G32" s="415"/>
      <c r="H32" s="415" t="str">
        <f>Техническая_марафон!B44</f>
        <v>I</v>
      </c>
      <c r="I32" s="1333" t="str">
        <f>Техническая_марафон!H44</f>
        <v>Фамилия_1 Имя Отчество</v>
      </c>
      <c r="J32" s="1334"/>
      <c r="K32" s="149"/>
    </row>
    <row r="33" spans="1:11" s="391" customFormat="1" ht="27" customHeight="1" x14ac:dyDescent="0.35">
      <c r="A33" s="413">
        <v>25</v>
      </c>
      <c r="B33" s="416" t="str">
        <f>Техническая_марафон!C45</f>
        <v>Девушки</v>
      </c>
      <c r="C33" s="416"/>
      <c r="D33" s="374" t="str">
        <f>Техническая_марафон!D45</f>
        <v xml:space="preserve"> </v>
      </c>
      <c r="E33" s="925">
        <f>Техническая_марафон!E45</f>
        <v>0</v>
      </c>
      <c r="F33" s="415" t="str">
        <f>IF(Техническая_марафон!G45="Ж","спортсменка",IF(Техническая_марафон!G45="М","спортсмен","не понятно кто"))</f>
        <v>спортсменка</v>
      </c>
      <c r="G33" s="415"/>
      <c r="H33" s="415" t="str">
        <f>Техническая_марафон!B45</f>
        <v>II</v>
      </c>
      <c r="I33" s="1333" t="str">
        <f>Техническая_марафон!H45</f>
        <v>Фамилия_1 Имя Отчество</v>
      </c>
      <c r="J33" s="1334"/>
      <c r="K33" s="149"/>
    </row>
    <row r="34" spans="1:11" s="391" customFormat="1" ht="27" customHeight="1" x14ac:dyDescent="0.35">
      <c r="A34" s="413">
        <v>26</v>
      </c>
      <c r="B34" s="416" t="str">
        <f>Техническая_марафон!C46</f>
        <v>Юноши</v>
      </c>
      <c r="C34" s="416"/>
      <c r="D34" s="374" t="str">
        <f>Техническая_марафон!D46</f>
        <v xml:space="preserve"> </v>
      </c>
      <c r="E34" s="925">
        <f>Техническая_марафон!E46</f>
        <v>0</v>
      </c>
      <c r="F34" s="415" t="str">
        <f>IF(Техническая_марафон!G46="Ж","спортсменка",IF(Техническая_марафон!G46="М","спортсмен","не понятно кто"))</f>
        <v>спортсмен</v>
      </c>
      <c r="G34" s="415"/>
      <c r="H34" s="415" t="str">
        <f>Техническая_марафон!B46</f>
        <v>III юн</v>
      </c>
      <c r="I34" s="1333" t="str">
        <f>Техническая_марафон!H46</f>
        <v>Фамилия_1 Имя Отчество</v>
      </c>
      <c r="J34" s="1334"/>
      <c r="K34" s="149"/>
    </row>
    <row r="35" spans="1:11" s="391" customFormat="1" ht="27" customHeight="1" x14ac:dyDescent="0.35">
      <c r="A35" s="413">
        <v>27</v>
      </c>
      <c r="B35" s="416" t="str">
        <f>Техническая_марафон!C47</f>
        <v>Юноши</v>
      </c>
      <c r="C35" s="416"/>
      <c r="D35" s="374" t="str">
        <f>Техническая_марафон!D47</f>
        <v xml:space="preserve"> </v>
      </c>
      <c r="E35" s="925">
        <f>Техническая_марафон!E47</f>
        <v>0</v>
      </c>
      <c r="F35" s="415" t="str">
        <f>IF(Техническая_марафон!G47="Ж","спортсменка",IF(Техническая_марафон!G47="М","спортсмен","не понятно кто"))</f>
        <v>спортсмен</v>
      </c>
      <c r="G35" s="415"/>
      <c r="H35" s="415" t="str">
        <f>Техническая_марафон!B47</f>
        <v>II</v>
      </c>
      <c r="I35" s="1333" t="str">
        <f>Техническая_марафон!H47</f>
        <v>Фамилия_1 Имя Отчество</v>
      </c>
      <c r="J35" s="1334"/>
      <c r="K35" s="149"/>
    </row>
    <row r="36" spans="1:11" s="391" customFormat="1" ht="27" customHeight="1" x14ac:dyDescent="0.35">
      <c r="A36" s="413">
        <v>28</v>
      </c>
      <c r="B36" s="416" t="str">
        <f>Техническая_марафон!C48</f>
        <v>Юноши</v>
      </c>
      <c r="C36" s="416"/>
      <c r="D36" s="374" t="str">
        <f>Техническая_марафон!D48</f>
        <v xml:space="preserve"> </v>
      </c>
      <c r="E36" s="925">
        <f>Техническая_марафон!E48</f>
        <v>0</v>
      </c>
      <c r="F36" s="415" t="str">
        <f>IF(Техническая_марафон!G48="Ж","спортсменка",IF(Техническая_марафон!G48="М","спортсмен","не понятно кто"))</f>
        <v>спортсмен</v>
      </c>
      <c r="G36" s="415"/>
      <c r="H36" s="415" t="str">
        <f>Техническая_марафон!B48</f>
        <v>ЗМС</v>
      </c>
      <c r="I36" s="1333" t="str">
        <f>Техническая_марафон!H48</f>
        <v>Фамилия_1 Имя Отчество</v>
      </c>
      <c r="J36" s="1334"/>
      <c r="K36" s="149"/>
    </row>
    <row r="37" spans="1:11" s="391" customFormat="1" ht="27" customHeight="1" x14ac:dyDescent="0.35">
      <c r="A37" s="413">
        <v>29</v>
      </c>
      <c r="B37" s="416" t="str">
        <f>Техническая_марафон!C49</f>
        <v>Юноши</v>
      </c>
      <c r="C37" s="416"/>
      <c r="D37" s="374" t="str">
        <f>Техническая_марафон!D49</f>
        <v xml:space="preserve"> </v>
      </c>
      <c r="E37" s="925">
        <f>Техническая_марафон!E49</f>
        <v>0</v>
      </c>
      <c r="F37" s="415" t="str">
        <f>IF(Техническая_марафон!G49="Ж","спортсменка",IF(Техническая_марафон!G49="М","спортсмен","не понятно кто"))</f>
        <v>спортсмен</v>
      </c>
      <c r="G37" s="415"/>
      <c r="H37" s="415" t="str">
        <f>Техническая_марафон!B49</f>
        <v>МСМК</v>
      </c>
      <c r="I37" s="1333" t="str">
        <f>Техническая_марафон!H49</f>
        <v>Фамилия_1 Имя Отчество</v>
      </c>
      <c r="J37" s="1334"/>
      <c r="K37" s="149"/>
    </row>
    <row r="38" spans="1:11" s="391" customFormat="1" ht="27" customHeight="1" x14ac:dyDescent="0.35">
      <c r="A38" s="413">
        <v>30</v>
      </c>
      <c r="B38" s="416" t="str">
        <f>Техническая_марафон!C50</f>
        <v>Юноши</v>
      </c>
      <c r="C38" s="416"/>
      <c r="D38" s="374" t="str">
        <f>Техническая_марафон!D50</f>
        <v xml:space="preserve"> </v>
      </c>
      <c r="E38" s="925">
        <f>Техническая_марафон!E50</f>
        <v>0</v>
      </c>
      <c r="F38" s="415" t="str">
        <f>IF(Техническая_марафон!G50="Ж","спортсменка",IF(Техническая_марафон!G50="М","спортсмен","не понятно кто"))</f>
        <v>спортсмен</v>
      </c>
      <c r="G38" s="415"/>
      <c r="H38" s="415" t="str">
        <f>Техническая_марафон!B50</f>
        <v>МС</v>
      </c>
      <c r="I38" s="1333" t="str">
        <f>Техническая_марафон!H50</f>
        <v>Фамилия_1 Имя Отчество</v>
      </c>
      <c r="J38" s="1334"/>
      <c r="K38" s="149"/>
    </row>
    <row r="39" spans="1:11" s="391" customFormat="1" ht="27" customHeight="1" x14ac:dyDescent="0.35">
      <c r="A39" s="413">
        <v>31</v>
      </c>
      <c r="B39" s="416" t="str">
        <f>Техническая_марафон!C51</f>
        <v>Юноши</v>
      </c>
      <c r="C39" s="416"/>
      <c r="D39" s="374" t="str">
        <f>Техническая_марафон!D51</f>
        <v xml:space="preserve"> </v>
      </c>
      <c r="E39" s="925">
        <f>Техническая_марафон!E51</f>
        <v>0</v>
      </c>
      <c r="F39" s="415" t="str">
        <f>IF(Техническая_марафон!G51="Ж","спортсменка",IF(Техническая_марафон!G51="М","спортсмен","не понятно кто"))</f>
        <v>спортсмен</v>
      </c>
      <c r="G39" s="415"/>
      <c r="H39" s="415" t="str">
        <f>Техническая_марафон!B51</f>
        <v>КМС</v>
      </c>
      <c r="I39" s="1333" t="str">
        <f>Техническая_марафон!H51</f>
        <v>Фамилия_1 Имя Отчество</v>
      </c>
      <c r="J39" s="1334"/>
      <c r="K39" s="149"/>
    </row>
    <row r="40" spans="1:11" s="391" customFormat="1" ht="27" customHeight="1" x14ac:dyDescent="0.35">
      <c r="A40" s="413">
        <v>32</v>
      </c>
      <c r="B40" s="416" t="str">
        <f>Техническая_марафон!C52</f>
        <v>Юноши</v>
      </c>
      <c r="C40" s="416"/>
      <c r="D40" s="374" t="str">
        <f>Техническая_марафон!D52</f>
        <v xml:space="preserve"> </v>
      </c>
      <c r="E40" s="925">
        <f>Техническая_марафон!E52</f>
        <v>0</v>
      </c>
      <c r="F40" s="415" t="str">
        <f>IF(Техническая_марафон!G52="Ж","спортсменка",IF(Техническая_марафон!G52="М","спортсмен","не понятно кто"))</f>
        <v>спортсмен</v>
      </c>
      <c r="G40" s="415"/>
      <c r="H40" s="415" t="str">
        <f>Техническая_марафон!B52</f>
        <v>КМС</v>
      </c>
      <c r="I40" s="1333" t="str">
        <f>Техническая_марафон!H52</f>
        <v>Фамилия_1 Имя Отчество</v>
      </c>
      <c r="J40" s="1334"/>
      <c r="K40" s="149"/>
    </row>
    <row r="41" spans="1:11" s="391" customFormat="1" ht="27" customHeight="1" x14ac:dyDescent="0.35">
      <c r="A41" s="413">
        <v>33</v>
      </c>
      <c r="B41" s="416" t="str">
        <f>Техническая_марафон!C53</f>
        <v>Юноши</v>
      </c>
      <c r="C41" s="416"/>
      <c r="D41" s="374" t="str">
        <f>Техническая_марафон!D53</f>
        <v xml:space="preserve"> </v>
      </c>
      <c r="E41" s="925">
        <f>Техническая_марафон!E53</f>
        <v>0</v>
      </c>
      <c r="F41" s="415" t="str">
        <f>IF(Техническая_марафон!G53="Ж","спортсменка",IF(Техническая_марафон!G53="М","спортсмен","не понятно кто"))</f>
        <v>спортсмен</v>
      </c>
      <c r="G41" s="415"/>
      <c r="H41" s="415" t="str">
        <f>Техническая_марафон!B53</f>
        <v>КМС</v>
      </c>
      <c r="I41" s="1333" t="str">
        <f>Техническая_марафон!H53</f>
        <v>Фамилия_1 Имя Отчество</v>
      </c>
      <c r="J41" s="1334"/>
      <c r="K41" s="149"/>
    </row>
    <row r="42" spans="1:11" s="391" customFormat="1" ht="27" customHeight="1" x14ac:dyDescent="0.35">
      <c r="A42" s="413">
        <v>34</v>
      </c>
      <c r="B42" s="416" t="str">
        <f>Техническая_марафон!C54</f>
        <v>Юноши</v>
      </c>
      <c r="C42" s="416"/>
      <c r="D42" s="374" t="str">
        <f>Техническая_марафон!D54</f>
        <v xml:space="preserve"> </v>
      </c>
      <c r="E42" s="925">
        <f>Техническая_марафон!E54</f>
        <v>0</v>
      </c>
      <c r="F42" s="415" t="str">
        <f>IF(Техническая_марафон!G54="Ж","спортсменка",IF(Техническая_марафон!G54="М","спортсмен","не понятно кто"))</f>
        <v>спортсмен</v>
      </c>
      <c r="G42" s="415"/>
      <c r="H42" s="415" t="str">
        <f>Техническая_марафон!B54</f>
        <v>ЗМС</v>
      </c>
      <c r="I42" s="1333" t="str">
        <f>Техническая_марафон!H54</f>
        <v>Фамилия_1 Имя Отчество</v>
      </c>
      <c r="J42" s="1334"/>
      <c r="K42" s="149"/>
    </row>
    <row r="43" spans="1:11" s="391" customFormat="1" ht="27" customHeight="1" x14ac:dyDescent="0.35">
      <c r="A43" s="413">
        <v>35</v>
      </c>
      <c r="B43" s="416" t="str">
        <f>Техническая_марафон!C55</f>
        <v>Юноши</v>
      </c>
      <c r="C43" s="416"/>
      <c r="D43" s="374" t="str">
        <f>Техническая_марафон!D55</f>
        <v xml:space="preserve"> </v>
      </c>
      <c r="E43" s="925">
        <f>Техническая_марафон!E55</f>
        <v>0</v>
      </c>
      <c r="F43" s="415" t="str">
        <f>IF(Техническая_марафон!G55="Ж","спортсменка",IF(Техническая_марафон!G55="М","спортсмен","не понятно кто"))</f>
        <v>спортсмен</v>
      </c>
      <c r="G43" s="415"/>
      <c r="H43" s="415" t="str">
        <f>Техническая_марафон!B55</f>
        <v>МСМК</v>
      </c>
      <c r="I43" s="1333" t="str">
        <f>Техническая_марафон!H55</f>
        <v>Фамилия_1 Имя Отчество</v>
      </c>
      <c r="J43" s="1334"/>
      <c r="K43" s="149"/>
    </row>
    <row r="44" spans="1:11" s="391" customFormat="1" ht="27" customHeight="1" x14ac:dyDescent="0.35">
      <c r="A44" s="413">
        <v>36</v>
      </c>
      <c r="B44" s="416" t="str">
        <f>Техническая_марафон!C56</f>
        <v>Юноши</v>
      </c>
      <c r="C44" s="416"/>
      <c r="D44" s="374" t="str">
        <f>Техническая_марафон!D56</f>
        <v xml:space="preserve"> </v>
      </c>
      <c r="E44" s="925">
        <f>Техническая_марафон!E56</f>
        <v>0</v>
      </c>
      <c r="F44" s="415" t="str">
        <f>IF(Техническая_марафон!G56="Ж","спортсменка",IF(Техническая_марафон!G56="М","спортсмен","не понятно кто"))</f>
        <v>спортсмен</v>
      </c>
      <c r="G44" s="415"/>
      <c r="H44" s="415" t="str">
        <f>Техническая_марафон!B56</f>
        <v>МС</v>
      </c>
      <c r="I44" s="1333" t="str">
        <f>Техническая_марафон!H56</f>
        <v>Фамилия_1 Имя Отчество</v>
      </c>
      <c r="J44" s="1334"/>
      <c r="K44" s="149"/>
    </row>
    <row r="45" spans="1:11" s="391" customFormat="1" ht="27" customHeight="1" x14ac:dyDescent="0.35">
      <c r="A45" s="413">
        <v>37</v>
      </c>
      <c r="B45" s="416" t="str">
        <f>Техническая_марафон!C57</f>
        <v>Юноши</v>
      </c>
      <c r="C45" s="416"/>
      <c r="D45" s="374" t="str">
        <f>Техническая_марафон!D57</f>
        <v xml:space="preserve"> </v>
      </c>
      <c r="E45" s="925">
        <f>Техническая_марафон!E57</f>
        <v>0</v>
      </c>
      <c r="F45" s="415" t="str">
        <f>IF(Техническая_марафон!G57="Ж","спортсменка",IF(Техническая_марафон!G57="М","спортсмен","не понятно кто"))</f>
        <v>спортсмен</v>
      </c>
      <c r="G45" s="415"/>
      <c r="H45" s="415" t="str">
        <f>Техническая_марафон!B57</f>
        <v>КМС</v>
      </c>
      <c r="I45" s="1333" t="str">
        <f>Техническая_марафон!H57</f>
        <v>Фамилия_1 Имя Отчество</v>
      </c>
      <c r="J45" s="1334"/>
      <c r="K45" s="149"/>
    </row>
    <row r="46" spans="1:11" s="391" customFormat="1" ht="27" customHeight="1" x14ac:dyDescent="0.35">
      <c r="A46" s="413">
        <v>38</v>
      </c>
      <c r="B46" s="416" t="str">
        <f>Техническая_марафон!C58</f>
        <v>Юноши</v>
      </c>
      <c r="C46" s="416"/>
      <c r="D46" s="374" t="str">
        <f>Техническая_марафон!D58</f>
        <v xml:space="preserve"> </v>
      </c>
      <c r="E46" s="925">
        <f>Техническая_марафон!E58</f>
        <v>0</v>
      </c>
      <c r="F46" s="415" t="str">
        <f>IF(Техническая_марафон!G58="Ж","спортсменка",IF(Техническая_марафон!G58="М","спортсмен","не понятно кто"))</f>
        <v>спортсмен</v>
      </c>
      <c r="G46" s="415"/>
      <c r="H46" s="415" t="str">
        <f>Техническая_марафон!B58</f>
        <v>КМС</v>
      </c>
      <c r="I46" s="1333" t="str">
        <f>Техническая_марафон!H58</f>
        <v>Фамилия_1 Имя Отчество</v>
      </c>
      <c r="J46" s="1334"/>
      <c r="K46" s="149"/>
    </row>
    <row r="47" spans="1:11" s="391" customFormat="1" ht="27" customHeight="1" x14ac:dyDescent="0.35">
      <c r="A47" s="413">
        <v>39</v>
      </c>
      <c r="B47" s="416" t="str">
        <f>Техническая_марафон!C59</f>
        <v>Юноши</v>
      </c>
      <c r="C47" s="416"/>
      <c r="D47" s="374" t="str">
        <f>Техническая_марафон!D59</f>
        <v xml:space="preserve"> </v>
      </c>
      <c r="E47" s="925">
        <f>Техническая_марафон!E59</f>
        <v>0</v>
      </c>
      <c r="F47" s="415" t="str">
        <f>IF(Техническая_марафон!G59="Ж","спортсменка",IF(Техническая_марафон!G59="М","спортсмен","не понятно кто"))</f>
        <v>спортсмен</v>
      </c>
      <c r="G47" s="415"/>
      <c r="H47" s="415" t="str">
        <f>Техническая_марафон!B59</f>
        <v>КМС</v>
      </c>
      <c r="I47" s="1333" t="str">
        <f>Техническая_марафон!H59</f>
        <v>Фамилия_1 Имя Отчество</v>
      </c>
      <c r="J47" s="1334"/>
      <c r="K47" s="149"/>
    </row>
    <row r="48" spans="1:11" s="391" customFormat="1" ht="27" customHeight="1" x14ac:dyDescent="0.35">
      <c r="A48" s="413">
        <v>40</v>
      </c>
      <c r="B48" s="416" t="str">
        <f>Техническая_марафон!C60</f>
        <v>Юноши</v>
      </c>
      <c r="C48" s="416"/>
      <c r="D48" s="374" t="str">
        <f>Техническая_марафон!D60</f>
        <v xml:space="preserve"> </v>
      </c>
      <c r="E48" s="925">
        <f>Техническая_марафон!E60</f>
        <v>0</v>
      </c>
      <c r="F48" s="415" t="str">
        <f>IF(Техническая_марафон!G60="Ж","спортсменка",IF(Техническая_марафон!G60="М","спортсмен","не понятно кто"))</f>
        <v>спортсмен</v>
      </c>
      <c r="G48" s="415"/>
      <c r="H48" s="415" t="str">
        <f>Техническая_марафон!B60</f>
        <v>КМС</v>
      </c>
      <c r="I48" s="1333" t="str">
        <f>Техническая_марафон!H60</f>
        <v>Фамилия_1 Имя Отчество</v>
      </c>
      <c r="J48" s="1334"/>
      <c r="K48" s="149"/>
    </row>
    <row r="49" spans="1:11" s="391" customFormat="1" ht="27" customHeight="1" x14ac:dyDescent="0.35">
      <c r="A49" s="413">
        <v>41</v>
      </c>
      <c r="B49" s="416" t="str">
        <f>Техническая_марафон!C61</f>
        <v>Юноши</v>
      </c>
      <c r="C49" s="416"/>
      <c r="D49" s="374" t="str">
        <f>Техническая_марафон!D61</f>
        <v xml:space="preserve"> </v>
      </c>
      <c r="E49" s="925">
        <f>Техническая_марафон!E61</f>
        <v>0</v>
      </c>
      <c r="F49" s="415" t="str">
        <f>IF(Техническая_марафон!G61="Ж","спортсменка",IF(Техническая_марафон!G61="М","спортсмен","не понятно кто"))</f>
        <v>спортсмен</v>
      </c>
      <c r="G49" s="415"/>
      <c r="H49" s="415" t="str">
        <f>Техническая_марафон!B61</f>
        <v>КМС</v>
      </c>
      <c r="I49" s="1333" t="str">
        <f>Техническая_марафон!H61</f>
        <v>Фамилия_1 Имя Отчество</v>
      </c>
      <c r="J49" s="1334"/>
      <c r="K49" s="149"/>
    </row>
    <row r="50" spans="1:11" s="391" customFormat="1" ht="27" customHeight="1" x14ac:dyDescent="0.35">
      <c r="A50" s="413">
        <v>42</v>
      </c>
      <c r="B50" s="416" t="str">
        <f>Техническая_марафон!C62</f>
        <v>Юноши</v>
      </c>
      <c r="C50" s="416"/>
      <c r="D50" s="374" t="str">
        <f>Техническая_марафон!D62</f>
        <v xml:space="preserve"> </v>
      </c>
      <c r="E50" s="925">
        <f>Техническая_марафон!E62</f>
        <v>0</v>
      </c>
      <c r="F50" s="415" t="str">
        <f>IF(Техническая_марафон!G62="Ж","спортсменка",IF(Техническая_марафон!G62="М","спортсмен","не понятно кто"))</f>
        <v>спортсмен</v>
      </c>
      <c r="G50" s="415"/>
      <c r="H50" s="415" t="str">
        <f>Техническая_марафон!B62</f>
        <v>КМС</v>
      </c>
      <c r="I50" s="1333" t="str">
        <f>Техническая_марафон!H62</f>
        <v>Фамилия_1 Имя Отчество</v>
      </c>
      <c r="J50" s="1334"/>
      <c r="K50" s="149"/>
    </row>
    <row r="51" spans="1:11" s="391" customFormat="1" ht="27" customHeight="1" x14ac:dyDescent="0.35">
      <c r="A51" s="413">
        <v>43</v>
      </c>
      <c r="B51" s="416" t="str">
        <f>Техническая_марафон!C63</f>
        <v>Юноши</v>
      </c>
      <c r="C51" s="416"/>
      <c r="D51" s="374" t="str">
        <f>Техническая_марафон!D63</f>
        <v xml:space="preserve"> </v>
      </c>
      <c r="E51" s="925">
        <f>Техническая_марафон!E63</f>
        <v>0</v>
      </c>
      <c r="F51" s="415" t="str">
        <f>IF(Техническая_марафон!G63="Ж","спортсменка",IF(Техническая_марафон!G63="М","спортсмен","не понятно кто"))</f>
        <v>спортсмен</v>
      </c>
      <c r="G51" s="415"/>
      <c r="H51" s="415" t="str">
        <f>Техническая_марафон!B63</f>
        <v>КМС</v>
      </c>
      <c r="I51" s="1333" t="str">
        <f>Техническая_марафон!H63</f>
        <v>Фамилия_1 Имя Отчество</v>
      </c>
      <c r="J51" s="1334"/>
      <c r="K51" s="149"/>
    </row>
    <row r="52" spans="1:11" s="391" customFormat="1" ht="27" customHeight="1" x14ac:dyDescent="0.35">
      <c r="A52" s="413">
        <v>44</v>
      </c>
      <c r="B52" s="416" t="str">
        <f>Техническая_марафон!C64</f>
        <v>Юноши</v>
      </c>
      <c r="C52" s="416"/>
      <c r="D52" s="374" t="str">
        <f>Техническая_марафон!D64</f>
        <v xml:space="preserve"> </v>
      </c>
      <c r="E52" s="925">
        <f>Техническая_марафон!E64</f>
        <v>0</v>
      </c>
      <c r="F52" s="415" t="str">
        <f>IF(Техническая_марафон!G64="Ж","спортсменка",IF(Техническая_марафон!G64="М","спортсмен","не понятно кто"))</f>
        <v>спортсмен</v>
      </c>
      <c r="G52" s="415"/>
      <c r="H52" s="415" t="str">
        <f>Техническая_марафон!B64</f>
        <v>КМС</v>
      </c>
      <c r="I52" s="1333" t="str">
        <f>Техническая_марафон!H64</f>
        <v>Фамилия_1 Имя Отчество</v>
      </c>
      <c r="J52" s="1334"/>
      <c r="K52" s="149"/>
    </row>
    <row r="53" spans="1:11" s="391" customFormat="1" ht="27" customHeight="1" x14ac:dyDescent="0.35">
      <c r="A53" s="413">
        <v>45</v>
      </c>
      <c r="B53" s="416" t="str">
        <f>Техническая_марафон!C65</f>
        <v>Юноши</v>
      </c>
      <c r="C53" s="416"/>
      <c r="D53" s="374" t="str">
        <f>Техническая_марафон!D65</f>
        <v xml:space="preserve"> </v>
      </c>
      <c r="E53" s="925">
        <f>Техническая_марафон!E65</f>
        <v>0</v>
      </c>
      <c r="F53" s="415" t="str">
        <f>IF(Техническая_марафон!G65="Ж","спортсменка",IF(Техническая_марафон!G65="М","спортсмен","не понятно кто"))</f>
        <v>спортсмен</v>
      </c>
      <c r="G53" s="415"/>
      <c r="H53" s="415" t="str">
        <f>Техническая_марафон!B65</f>
        <v>II юн</v>
      </c>
      <c r="I53" s="1333" t="str">
        <f>Техническая_марафон!H65</f>
        <v>Фамилия_1 Имя Отчество</v>
      </c>
      <c r="J53" s="1334"/>
      <c r="K53" s="149"/>
    </row>
    <row r="54" spans="1:11" s="391" customFormat="1" ht="27" customHeight="1" x14ac:dyDescent="0.35">
      <c r="A54" s="413">
        <v>46</v>
      </c>
      <c r="B54" s="416" t="str">
        <f>Техническая_марафон!C66</f>
        <v>Юноши</v>
      </c>
      <c r="C54" s="416"/>
      <c r="D54" s="374" t="str">
        <f>Техническая_марафон!D66</f>
        <v xml:space="preserve"> </v>
      </c>
      <c r="E54" s="925">
        <f>Техническая_марафон!E66</f>
        <v>0</v>
      </c>
      <c r="F54" s="415" t="str">
        <f>IF(Техническая_марафон!G66="Ж","спортсменка",IF(Техническая_марафон!G66="М","спортсмен","не понятно кто"))</f>
        <v>спортсмен</v>
      </c>
      <c r="G54" s="415"/>
      <c r="H54" s="415" t="str">
        <f>Техническая_марафон!B66</f>
        <v>III юн</v>
      </c>
      <c r="I54" s="1333" t="str">
        <f>Техническая_марафон!H66</f>
        <v>Фамилия_1 Имя Отчество</v>
      </c>
      <c r="J54" s="1334"/>
      <c r="K54" s="149"/>
    </row>
    <row r="55" spans="1:11" s="391" customFormat="1" ht="27" customHeight="1" x14ac:dyDescent="0.3">
      <c r="A55" s="413">
        <v>47</v>
      </c>
      <c r="B55" s="416" t="str">
        <f>Техническая_марафон!C67</f>
        <v>Юноши</v>
      </c>
      <c r="C55" s="416"/>
      <c r="D55" s="374" t="str">
        <f>Техническая_марафон!D67</f>
        <v xml:space="preserve"> </v>
      </c>
      <c r="E55" s="925">
        <f>Техническая_марафон!E67</f>
        <v>0</v>
      </c>
      <c r="F55" s="415" t="str">
        <f>IF(Техническая_марафон!G67="Ж","спортсменка",IF(Техническая_марафон!G67="М","спортсмен","не понятно кто"))</f>
        <v>спортсмен</v>
      </c>
      <c r="G55" s="415"/>
      <c r="H55" s="415" t="str">
        <f>Техническая_марафон!B67</f>
        <v>I юн</v>
      </c>
      <c r="I55" s="1333" t="str">
        <f>Техническая_марафон!H67</f>
        <v>Фамилия_1 Имя Отчество</v>
      </c>
      <c r="J55" s="1334"/>
      <c r="K55" s="149"/>
    </row>
    <row r="56" spans="1:11" s="391" customFormat="1" ht="27" customHeight="1" x14ac:dyDescent="0.3">
      <c r="A56" s="413">
        <v>48</v>
      </c>
      <c r="B56" s="416" t="str">
        <f>Техническая_марафон!C68</f>
        <v>Юноши</v>
      </c>
      <c r="C56" s="416"/>
      <c r="D56" s="374" t="str">
        <f>Техническая_марафон!D68</f>
        <v xml:space="preserve"> </v>
      </c>
      <c r="E56" s="925">
        <f>Техническая_марафон!E68</f>
        <v>0</v>
      </c>
      <c r="F56" s="415" t="str">
        <f>IF(Техническая_марафон!G68="Ж","спортсменка",IF(Техническая_марафон!G68="М","спортсмен","не понятно кто"))</f>
        <v>спортсмен</v>
      </c>
      <c r="G56" s="415"/>
      <c r="H56" s="415" t="str">
        <f>Техническая_марафон!B68</f>
        <v>III</v>
      </c>
      <c r="I56" s="1333" t="str">
        <f>Техническая_марафон!H68</f>
        <v>Фамилия_1 Имя Отчество</v>
      </c>
      <c r="J56" s="1334"/>
      <c r="K56" s="149"/>
    </row>
    <row r="57" spans="1:11" s="391" customFormat="1" ht="27" customHeight="1" x14ac:dyDescent="0.3">
      <c r="A57" s="413">
        <v>49</v>
      </c>
      <c r="B57" s="416" t="str">
        <f>Техническая_марафон!C69</f>
        <v>Юноши</v>
      </c>
      <c r="C57" s="416"/>
      <c r="D57" s="374" t="str">
        <f>Техническая_марафон!D69</f>
        <v xml:space="preserve"> </v>
      </c>
      <c r="E57" s="925">
        <f>Техническая_марафон!E69</f>
        <v>0</v>
      </c>
      <c r="F57" s="415" t="str">
        <f>IF(Техническая_марафон!G69="Ж","спортсменка",IF(Техническая_марафон!G69="М","спортсмен","не понятно кто"))</f>
        <v>спортсмен</v>
      </c>
      <c r="G57" s="415"/>
      <c r="H57" s="415" t="str">
        <f>Техническая_марафон!B69</f>
        <v>I юн</v>
      </c>
      <c r="I57" s="1333" t="str">
        <f>Техническая_марафон!H69</f>
        <v>Фамилия_1 Имя Отчество</v>
      </c>
      <c r="J57" s="1334"/>
      <c r="K57" s="149"/>
    </row>
    <row r="58" spans="1:11" s="391" customFormat="1" ht="27" customHeight="1" x14ac:dyDescent="0.3">
      <c r="A58" s="413">
        <v>50</v>
      </c>
      <c r="B58" s="416" t="str">
        <f>Техническая_марафон!C70</f>
        <v>Юноши</v>
      </c>
      <c r="C58" s="416"/>
      <c r="D58" s="374" t="str">
        <f>Техническая_марафон!D70</f>
        <v xml:space="preserve"> </v>
      </c>
      <c r="E58" s="925">
        <f>Техническая_марафон!E70</f>
        <v>0</v>
      </c>
      <c r="F58" s="415" t="str">
        <f>IF(Техническая_марафон!G70="Ж","спортсменка",IF(Техническая_марафон!G70="М","спортсмен","не понятно кто"))</f>
        <v>спортсмен</v>
      </c>
      <c r="G58" s="415"/>
      <c r="H58" s="415" t="str">
        <f>Техническая_марафон!B70</f>
        <v>II юн</v>
      </c>
      <c r="I58" s="1333" t="str">
        <f>Техническая_марафон!H70</f>
        <v>Фамилия_1 Имя Отчество</v>
      </c>
      <c r="J58" s="1334"/>
      <c r="K58" s="149"/>
    </row>
    <row r="59" spans="1:11" ht="15" customHeight="1" x14ac:dyDescent="0.3">
      <c r="A59" s="390"/>
      <c r="B59" s="394"/>
      <c r="C59" s="394"/>
      <c r="D59" s="158"/>
      <c r="E59" s="390"/>
      <c r="F59" s="390"/>
      <c r="G59" s="390"/>
      <c r="H59" s="395"/>
      <c r="I59" s="395"/>
      <c r="J59" s="390"/>
      <c r="K59" s="158"/>
    </row>
    <row r="60" spans="1:11" s="391" customFormat="1" ht="24.75" customHeight="1" x14ac:dyDescent="0.35">
      <c r="A60" s="396"/>
      <c r="C60" s="393" t="s">
        <v>360</v>
      </c>
      <c r="D60" s="397" t="str">
        <f>Техническая_марафон!E76</f>
        <v>Фамилия_1 Имя Отчество</v>
      </c>
      <c r="E60" s="398"/>
      <c r="F60" s="398"/>
      <c r="G60" s="393" t="s">
        <v>364</v>
      </c>
      <c r="H60" s="1347"/>
      <c r="I60" s="1347"/>
      <c r="J60" s="1347"/>
      <c r="K60" s="1347"/>
    </row>
    <row r="61" spans="1:11" s="391" customFormat="1" ht="24.75" customHeight="1" x14ac:dyDescent="0.35">
      <c r="A61" s="390"/>
      <c r="B61" s="403"/>
      <c r="C61" s="403"/>
      <c r="D61" s="399" t="str">
        <f>Техническая_марафон!E77</f>
        <v>Фамилия_2 Имя Отчество</v>
      </c>
      <c r="E61" s="400"/>
      <c r="F61" s="400"/>
      <c r="G61" s="401"/>
      <c r="H61" s="1335"/>
      <c r="I61" s="1335"/>
      <c r="J61" s="1335"/>
      <c r="K61" s="1335"/>
    </row>
    <row r="62" spans="1:11" s="391" customFormat="1" ht="24.75" customHeight="1" x14ac:dyDescent="0.35">
      <c r="A62" s="390"/>
      <c r="B62" s="403"/>
      <c r="C62" s="403"/>
      <c r="D62" s="399" t="str">
        <f>Техническая_марафон!E78</f>
        <v>Фамилия_3 Имя Отчество</v>
      </c>
      <c r="E62" s="400"/>
      <c r="F62" s="400"/>
      <c r="G62" s="401"/>
      <c r="H62" s="1335"/>
      <c r="I62" s="1335"/>
      <c r="J62" s="1335"/>
      <c r="K62" s="1335"/>
    </row>
    <row r="63" spans="1:11" s="391" customFormat="1" ht="21" customHeight="1" x14ac:dyDescent="0.35">
      <c r="A63" s="401"/>
      <c r="B63" s="403"/>
      <c r="C63" s="403"/>
      <c r="D63" s="403"/>
      <c r="E63" s="401"/>
      <c r="F63" s="401"/>
      <c r="G63" s="401"/>
      <c r="H63" s="401"/>
      <c r="I63" s="401"/>
      <c r="J63" s="401"/>
      <c r="K63" s="402"/>
    </row>
    <row r="64" spans="1:11" s="391" customFormat="1" ht="17.25" customHeight="1" x14ac:dyDescent="0.35">
      <c r="D64" s="410" t="s">
        <v>367</v>
      </c>
      <c r="E64" s="398"/>
      <c r="F64" s="398"/>
      <c r="G64" s="398"/>
      <c r="H64" s="1349" t="str">
        <f>Техническая_марафон!E76</f>
        <v>Фамилия_1 Имя Отчество</v>
      </c>
      <c r="I64" s="1349"/>
      <c r="J64" s="1349"/>
      <c r="K64" s="1349"/>
    </row>
    <row r="65" spans="1:11" s="427" customFormat="1" ht="12.75" customHeight="1" x14ac:dyDescent="0.3">
      <c r="A65" s="426"/>
      <c r="B65" s="426"/>
      <c r="C65" s="426"/>
      <c r="F65" s="423" t="s">
        <v>141</v>
      </c>
      <c r="G65" s="425"/>
      <c r="H65" s="423"/>
      <c r="I65" s="423"/>
      <c r="J65" s="423" t="s">
        <v>142</v>
      </c>
      <c r="K65" s="428"/>
    </row>
    <row r="66" spans="1:11" s="408" customFormat="1" ht="21" customHeight="1" x14ac:dyDescent="0.3">
      <c r="A66" s="407"/>
      <c r="B66" s="407"/>
      <c r="C66" s="407"/>
      <c r="F66" s="121"/>
      <c r="G66" s="411"/>
      <c r="H66" s="121"/>
      <c r="I66" s="121"/>
      <c r="J66" s="121"/>
      <c r="K66" s="409"/>
    </row>
    <row r="67" spans="1:11" s="391" customFormat="1" ht="18" x14ac:dyDescent="0.35">
      <c r="A67" s="85" t="s">
        <v>1006</v>
      </c>
      <c r="B67" s="85"/>
      <c r="C67" s="85"/>
      <c r="D67" s="661"/>
      <c r="E67" s="660"/>
      <c r="F67" s="85" t="s">
        <v>1080</v>
      </c>
      <c r="G67" s="410" t="s">
        <v>1051</v>
      </c>
      <c r="H67" s="422"/>
      <c r="I67" s="422"/>
      <c r="J67" s="1348"/>
      <c r="K67" s="1348"/>
    </row>
    <row r="68" spans="1:11" s="425" customFormat="1" ht="12" x14ac:dyDescent="0.3">
      <c r="A68" s="424"/>
      <c r="B68" s="424"/>
      <c r="C68" s="424"/>
      <c r="E68" s="424"/>
      <c r="F68" s="423"/>
      <c r="I68" s="423" t="s">
        <v>141</v>
      </c>
      <c r="J68" s="423"/>
      <c r="K68" s="423" t="s">
        <v>142</v>
      </c>
    </row>
    <row r="70" spans="1:11" s="391" customFormat="1" ht="33.75" customHeight="1" x14ac:dyDescent="0.35">
      <c r="A70" s="1345" t="s">
        <v>390</v>
      </c>
      <c r="B70" s="1346"/>
      <c r="C70" s="1346"/>
      <c r="D70" s="1346"/>
      <c r="E70" s="404"/>
      <c r="F70" s="404"/>
      <c r="G70" s="404"/>
      <c r="H70" s="404"/>
      <c r="I70" s="1348"/>
      <c r="J70" s="1348"/>
      <c r="K70" s="1348"/>
    </row>
    <row r="71" spans="1:11" s="427" customFormat="1" ht="12.75" customHeight="1" x14ac:dyDescent="0.3">
      <c r="A71" s="426"/>
      <c r="B71" s="426"/>
      <c r="C71" s="426"/>
      <c r="F71" s="423" t="s">
        <v>141</v>
      </c>
      <c r="G71" s="425"/>
      <c r="H71" s="423"/>
      <c r="I71" s="423"/>
      <c r="J71" s="423" t="s">
        <v>142</v>
      </c>
      <c r="K71" s="428"/>
    </row>
    <row r="72" spans="1:11" s="391" customFormat="1" ht="12" customHeight="1" x14ac:dyDescent="0.3">
      <c r="A72" s="162"/>
      <c r="B72" s="390"/>
      <c r="C72" s="390"/>
      <c r="D72" s="390"/>
      <c r="E72" s="390"/>
      <c r="F72" s="390"/>
      <c r="G72" s="390"/>
      <c r="H72" s="390"/>
      <c r="I72" s="390"/>
      <c r="J72" s="390"/>
      <c r="K72" s="390"/>
    </row>
    <row r="73" spans="1:11" s="391" customFormat="1" ht="33.75" customHeight="1" x14ac:dyDescent="0.35">
      <c r="A73" s="1345" t="s">
        <v>370</v>
      </c>
      <c r="B73" s="1346"/>
      <c r="C73" s="1346"/>
      <c r="D73" s="1346"/>
      <c r="E73" s="404"/>
      <c r="F73" s="404"/>
      <c r="G73" s="404"/>
      <c r="H73" s="404"/>
      <c r="I73" s="1348"/>
      <c r="J73" s="1348"/>
      <c r="K73" s="1348"/>
    </row>
    <row r="74" spans="1:11" s="427" customFormat="1" ht="12.75" customHeight="1" x14ac:dyDescent="0.3">
      <c r="A74" s="426"/>
      <c r="B74" s="426"/>
      <c r="C74" s="426"/>
      <c r="F74" s="423" t="s">
        <v>141</v>
      </c>
      <c r="G74" s="425"/>
      <c r="H74" s="423"/>
      <c r="I74" s="423"/>
      <c r="J74" s="423" t="s">
        <v>142</v>
      </c>
      <c r="K74" s="428"/>
    </row>
    <row r="75" spans="1:11" s="391" customFormat="1" ht="12" customHeight="1" x14ac:dyDescent="0.3">
      <c r="A75" s="162"/>
      <c r="B75" s="162"/>
      <c r="C75" s="162"/>
      <c r="D75" s="390"/>
      <c r="E75" s="390"/>
      <c r="F75" s="390"/>
      <c r="G75" s="390"/>
      <c r="H75" s="390"/>
      <c r="I75" s="390"/>
      <c r="J75" s="390"/>
      <c r="K75" s="390"/>
    </row>
    <row r="76" spans="1:11" s="391" customFormat="1" ht="18" x14ac:dyDescent="0.35">
      <c r="A76" s="403"/>
      <c r="B76" s="403"/>
      <c r="C76" s="403"/>
      <c r="D76" s="403"/>
      <c r="E76" s="403"/>
      <c r="F76" s="403"/>
      <c r="G76" s="403"/>
      <c r="H76" s="403"/>
      <c r="I76" s="403"/>
      <c r="J76" s="403"/>
      <c r="K76" s="403"/>
    </row>
  </sheetData>
  <mergeCells count="66">
    <mergeCell ref="J67:K67"/>
    <mergeCell ref="A70:D70"/>
    <mergeCell ref="I70:K70"/>
    <mergeCell ref="A73:D73"/>
    <mergeCell ref="I73:K73"/>
    <mergeCell ref="H64:K64"/>
    <mergeCell ref="I51:J51"/>
    <mergeCell ref="I52:J52"/>
    <mergeCell ref="I53:J53"/>
    <mergeCell ref="I54:J54"/>
    <mergeCell ref="I55:J55"/>
    <mergeCell ref="I56:J56"/>
    <mergeCell ref="I57:J57"/>
    <mergeCell ref="I58:J58"/>
    <mergeCell ref="H60:K60"/>
    <mergeCell ref="H61:K61"/>
    <mergeCell ref="H62:K62"/>
    <mergeCell ref="I50:J50"/>
    <mergeCell ref="I39:J39"/>
    <mergeCell ref="I40:J40"/>
    <mergeCell ref="I41:J41"/>
    <mergeCell ref="I42:J42"/>
    <mergeCell ref="I43:J43"/>
    <mergeCell ref="I44:J44"/>
    <mergeCell ref="I45:J45"/>
    <mergeCell ref="I46:J46"/>
    <mergeCell ref="I47:J47"/>
    <mergeCell ref="I48:J48"/>
    <mergeCell ref="I49:J49"/>
    <mergeCell ref="I38:J38"/>
    <mergeCell ref="I27:J27"/>
    <mergeCell ref="I28:J28"/>
    <mergeCell ref="I29:J29"/>
    <mergeCell ref="I30:J30"/>
    <mergeCell ref="I31:J31"/>
    <mergeCell ref="I32:J32"/>
    <mergeCell ref="I33:J33"/>
    <mergeCell ref="I34:J34"/>
    <mergeCell ref="I35:J35"/>
    <mergeCell ref="I36:J36"/>
    <mergeCell ref="I37:J37"/>
    <mergeCell ref="I26:J26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14:J14"/>
    <mergeCell ref="H1:K2"/>
    <mergeCell ref="A3:K3"/>
    <mergeCell ref="D4:K4"/>
    <mergeCell ref="D5:K5"/>
    <mergeCell ref="D6:I6"/>
    <mergeCell ref="B8:D8"/>
    <mergeCell ref="I8:J8"/>
    <mergeCell ref="I9:J9"/>
    <mergeCell ref="I10:J10"/>
    <mergeCell ref="I11:J11"/>
    <mergeCell ref="I12:J12"/>
    <mergeCell ref="I13:J13"/>
  </mergeCells>
  <pageMargins left="0.31496062992125984" right="0.31496062992125984" top="0.55118110236220474" bottom="0.31496062992125984" header="0" footer="0.11811023622047245"/>
  <pageSetup paperSize="9" orientation="landscape" verticalDpi="300" r:id="rId1"/>
  <headerFooter differentFirst="1">
    <oddFooter>&amp;R&amp;"Times New Roman,курсив"&amp;8Стр. &amp;P из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rgb="FF00B050"/>
  </sheetPr>
  <dimension ref="A1:DU119"/>
  <sheetViews>
    <sheetView topLeftCell="A28" workbookViewId="0">
      <selection activeCell="L34" sqref="L34"/>
    </sheetView>
  </sheetViews>
  <sheetFormatPr defaultColWidth="9.109375" defaultRowHeight="14.4" x14ac:dyDescent="0.3"/>
  <cols>
    <col min="1" max="1" width="2.6640625" style="24" customWidth="1"/>
    <col min="2" max="2" width="6.5546875" style="24" customWidth="1"/>
    <col min="3" max="3" width="4.5546875" style="24" customWidth="1"/>
    <col min="4" max="4" width="5.33203125" style="24" customWidth="1"/>
    <col min="5" max="5" width="6.33203125" style="24" customWidth="1"/>
    <col min="6" max="6" width="8.5546875" style="24" customWidth="1"/>
    <col min="7" max="7" width="4.44140625" style="24" customWidth="1"/>
    <col min="8" max="8" width="11" style="24" customWidth="1"/>
    <col min="9" max="16" width="2.6640625" style="24" customWidth="1"/>
    <col min="17" max="17" width="4.88671875" style="24" customWidth="1"/>
    <col min="18" max="19" width="2.33203125" style="24" customWidth="1"/>
    <col min="20" max="20" width="2" style="24" bestFit="1" customWidth="1"/>
    <col min="21" max="21" width="3" style="24" bestFit="1" customWidth="1"/>
    <col min="22" max="22" width="5" style="24" customWidth="1"/>
    <col min="23" max="24" width="2.33203125" style="24" customWidth="1"/>
    <col min="25" max="26" width="3" style="24" bestFit="1" customWidth="1"/>
    <col min="27" max="27" width="5.109375" style="24" customWidth="1"/>
    <col min="28" max="29" width="2.33203125" style="24" customWidth="1"/>
    <col min="30" max="30" width="2.109375" style="24" customWidth="1"/>
    <col min="31" max="31" width="3" style="24" bestFit="1" customWidth="1"/>
    <col min="32" max="32" width="5.44140625" style="24" customWidth="1"/>
    <col min="33" max="35" width="2.33203125" style="24" customWidth="1"/>
    <col min="36" max="36" width="3" style="24" bestFit="1" customWidth="1"/>
    <col min="37" max="37" width="5.6640625" style="24" customWidth="1"/>
    <col min="38" max="39" width="2.33203125" style="24" customWidth="1"/>
    <col min="40" max="40" width="2" style="24" customWidth="1"/>
    <col min="41" max="41" width="3" style="24" bestFit="1" customWidth="1"/>
    <col min="42" max="42" width="4.6640625" style="24" customWidth="1"/>
    <col min="43" max="44" width="2.33203125" style="24" customWidth="1"/>
    <col min="45" max="45" width="2" style="24" bestFit="1" customWidth="1"/>
    <col min="46" max="46" width="3" style="24" bestFit="1" customWidth="1"/>
    <col min="47" max="47" width="6.109375" style="24" customWidth="1"/>
    <col min="48" max="49" width="2.33203125" style="24" customWidth="1"/>
    <col min="50" max="50" width="2.44140625" style="24" customWidth="1"/>
    <col min="51" max="51" width="3" style="24" bestFit="1" customWidth="1"/>
    <col min="52" max="52" width="5.44140625" style="24" customWidth="1"/>
    <col min="53" max="55" width="2.33203125" style="24" customWidth="1"/>
    <col min="56" max="56" width="3" style="24" bestFit="1" customWidth="1"/>
    <col min="57" max="57" width="5.109375" style="24" customWidth="1"/>
    <col min="58" max="59" width="2.33203125" style="24" customWidth="1"/>
    <col min="60" max="60" width="2.44140625" style="24" customWidth="1"/>
    <col min="61" max="61" width="3" style="24" bestFit="1" customWidth="1"/>
    <col min="62" max="62" width="5.5546875" style="24" customWidth="1"/>
    <col min="63" max="64" width="2.33203125" style="24" customWidth="1"/>
    <col min="65" max="65" width="2.44140625" style="24" customWidth="1"/>
    <col min="66" max="66" width="3" style="24" bestFit="1" customWidth="1"/>
    <col min="67" max="67" width="4.44140625" style="24" customWidth="1"/>
    <col min="68" max="69" width="2.33203125" style="24" customWidth="1"/>
    <col min="70" max="70" width="2" style="24" bestFit="1" customWidth="1"/>
    <col min="71" max="71" width="3" style="24" bestFit="1" customWidth="1"/>
    <col min="72" max="72" width="5.6640625" style="24" customWidth="1"/>
    <col min="73" max="74" width="2.33203125" style="24" customWidth="1"/>
    <col min="75" max="75" width="2.109375" style="24" customWidth="1"/>
    <col min="76" max="76" width="3" style="24" bestFit="1" customWidth="1"/>
    <col min="77" max="77" width="6" style="24" customWidth="1"/>
    <col min="78" max="79" width="2.33203125" style="24" customWidth="1"/>
    <col min="80" max="80" width="2" style="24" bestFit="1" customWidth="1"/>
    <col min="81" max="81" width="3" style="24" bestFit="1" customWidth="1"/>
    <col min="82" max="82" width="5.44140625" style="24" customWidth="1"/>
    <col min="83" max="84" width="2.33203125" style="24" customWidth="1"/>
    <col min="85" max="86" width="2" style="24" bestFit="1" customWidth="1"/>
    <col min="87" max="87" width="5.88671875" style="24" customWidth="1"/>
    <col min="88" max="90" width="2.33203125" style="24" customWidth="1"/>
    <col min="91" max="92" width="2" style="24" bestFit="1" customWidth="1"/>
    <col min="93" max="93" width="6.33203125" style="24" customWidth="1"/>
    <col min="94" max="96" width="2.33203125" style="24" customWidth="1"/>
    <col min="97" max="97" width="2" style="24" bestFit="1" customWidth="1"/>
    <col min="98" max="98" width="2.5546875" style="24" customWidth="1"/>
    <col min="99" max="99" width="7.109375" style="24" customWidth="1"/>
    <col min="100" max="102" width="2.33203125" style="24" customWidth="1"/>
    <col min="103" max="103" width="2" style="24" bestFit="1" customWidth="1"/>
    <col min="104" max="104" width="2.6640625" style="24" customWidth="1"/>
    <col min="105" max="105" width="6.109375" style="24" customWidth="1"/>
    <col min="106" max="109" width="3" style="24" bestFit="1" customWidth="1"/>
    <col min="110" max="110" width="3" style="24" customWidth="1"/>
    <col min="111" max="16384" width="9.109375" style="24"/>
  </cols>
  <sheetData>
    <row r="1" spans="1:105" ht="18" x14ac:dyDescent="0.3">
      <c r="A1" s="16"/>
      <c r="B1" s="198" t="s">
        <v>273</v>
      </c>
      <c r="C1" s="2"/>
      <c r="D1" s="16"/>
      <c r="E1" s="3"/>
      <c r="F1" s="3"/>
      <c r="G1" s="2"/>
      <c r="H1" s="2"/>
      <c r="I1" s="2"/>
      <c r="J1" s="2"/>
      <c r="K1" s="2"/>
      <c r="L1" s="2"/>
      <c r="M1" s="2"/>
      <c r="N1" s="2"/>
      <c r="O1" s="62"/>
      <c r="P1" s="62"/>
      <c r="Q1" s="2"/>
      <c r="R1" s="2"/>
      <c r="S1" s="2"/>
      <c r="T1" s="62"/>
      <c r="U1" s="62"/>
      <c r="V1" s="2"/>
      <c r="W1" s="2"/>
      <c r="X1" s="2"/>
      <c r="Y1" s="60"/>
      <c r="Z1" s="60"/>
      <c r="AA1" s="2"/>
      <c r="AB1" s="2"/>
      <c r="AC1" s="2"/>
      <c r="AD1" s="60"/>
      <c r="AE1" s="60"/>
      <c r="AF1" s="2"/>
      <c r="AG1" s="2"/>
      <c r="AH1" s="2"/>
      <c r="AI1" s="61"/>
      <c r="AJ1" s="61"/>
      <c r="AK1" s="2"/>
      <c r="AL1" s="2"/>
      <c r="AM1" s="2"/>
      <c r="AN1" s="61"/>
      <c r="AO1" s="61"/>
      <c r="AP1" s="2"/>
      <c r="AQ1" s="2"/>
      <c r="AR1" s="2"/>
      <c r="AS1" s="62"/>
      <c r="AT1" s="62"/>
      <c r="AU1" s="2"/>
      <c r="AV1" s="2"/>
      <c r="AW1" s="2"/>
      <c r="AX1" s="62"/>
      <c r="AY1" s="62"/>
      <c r="AZ1" s="2"/>
      <c r="BA1" s="2"/>
      <c r="BB1" s="2"/>
      <c r="BC1" s="62"/>
      <c r="BD1" s="62"/>
      <c r="BE1" s="2"/>
      <c r="BF1" s="2"/>
      <c r="BG1" s="2"/>
      <c r="BH1" s="62"/>
      <c r="BI1" s="62"/>
      <c r="BJ1" s="2"/>
      <c r="BK1" s="2"/>
      <c r="BL1" s="2"/>
      <c r="BM1" s="62"/>
      <c r="BN1" s="62"/>
      <c r="BO1" s="2"/>
      <c r="BP1" s="2"/>
      <c r="BQ1" s="2"/>
      <c r="BR1" s="62"/>
      <c r="BS1" s="62"/>
      <c r="BT1" s="2"/>
      <c r="BU1" s="2"/>
      <c r="BV1" s="2"/>
      <c r="BW1" s="62"/>
      <c r="BX1" s="61"/>
      <c r="BY1" s="2"/>
      <c r="BZ1" s="2"/>
      <c r="CA1" s="2"/>
      <c r="CB1" s="174"/>
      <c r="CC1" s="61"/>
      <c r="CD1" s="2"/>
      <c r="CE1" s="2"/>
      <c r="CF1" s="2"/>
      <c r="CG1" s="174"/>
      <c r="CH1" s="174"/>
      <c r="CI1" s="61"/>
      <c r="CJ1" s="2"/>
      <c r="CK1" s="2"/>
      <c r="CL1" s="2"/>
      <c r="CM1" s="174"/>
      <c r="CN1" s="3"/>
      <c r="CO1" s="3"/>
      <c r="CP1" s="2"/>
      <c r="CQ1" s="2"/>
      <c r="CR1" s="2"/>
      <c r="CS1" s="174"/>
      <c r="CT1" s="3"/>
      <c r="CV1" s="2"/>
      <c r="CW1" s="2"/>
      <c r="CX1" s="2"/>
      <c r="CY1" s="174"/>
    </row>
    <row r="2" spans="1:105" s="308" customFormat="1" x14ac:dyDescent="0.3">
      <c r="A2" s="309"/>
      <c r="B2" s="310" t="s">
        <v>276</v>
      </c>
      <c r="C2" s="310"/>
      <c r="D2" s="309"/>
      <c r="E2" s="311"/>
      <c r="F2" s="311"/>
      <c r="G2" s="310"/>
      <c r="H2" s="310"/>
      <c r="I2" s="310"/>
      <c r="J2" s="310"/>
      <c r="K2" s="310"/>
      <c r="L2" s="310"/>
      <c r="M2" s="310"/>
      <c r="N2" s="310"/>
      <c r="O2" s="312"/>
      <c r="P2" s="312"/>
      <c r="Q2" s="310"/>
      <c r="R2" s="310"/>
      <c r="S2" s="310"/>
      <c r="T2" s="312"/>
      <c r="U2" s="312"/>
      <c r="V2" s="310"/>
      <c r="W2" s="310"/>
      <c r="X2" s="310"/>
      <c r="Y2" s="313"/>
      <c r="Z2" s="313"/>
      <c r="AA2" s="310"/>
      <c r="AB2" s="310"/>
      <c r="AC2" s="310"/>
      <c r="AD2" s="313"/>
      <c r="AE2" s="313"/>
      <c r="AF2" s="310"/>
      <c r="AG2" s="310"/>
      <c r="AH2" s="310"/>
      <c r="AI2" s="314"/>
      <c r="AJ2" s="314"/>
      <c r="AK2" s="310"/>
      <c r="AL2" s="310"/>
      <c r="AM2" s="310"/>
      <c r="AN2" s="314"/>
      <c r="AO2" s="314"/>
      <c r="AP2" s="310"/>
      <c r="AQ2" s="310"/>
      <c r="AR2" s="310"/>
      <c r="AS2" s="312"/>
      <c r="AT2" s="312"/>
      <c r="AU2" s="310"/>
      <c r="AV2" s="310"/>
      <c r="AW2" s="310"/>
      <c r="AX2" s="312"/>
      <c r="AY2" s="312"/>
      <c r="AZ2" s="310"/>
      <c r="BA2" s="310"/>
      <c r="BB2" s="310"/>
      <c r="BC2" s="312"/>
      <c r="BD2" s="312"/>
      <c r="BE2" s="310"/>
      <c r="BF2" s="310"/>
      <c r="BG2" s="310"/>
      <c r="BH2" s="312"/>
      <c r="BI2" s="312"/>
      <c r="BJ2" s="310"/>
      <c r="BK2" s="310"/>
      <c r="BL2" s="310"/>
      <c r="BM2" s="318"/>
      <c r="BN2" s="318"/>
      <c r="BO2" s="310"/>
      <c r="BP2" s="310"/>
      <c r="BQ2" s="310"/>
      <c r="BR2" s="318"/>
      <c r="BS2" s="318"/>
      <c r="BT2" s="310"/>
      <c r="BU2" s="310"/>
      <c r="BV2" s="310"/>
      <c r="BW2" s="318"/>
      <c r="BX2" s="319"/>
      <c r="BY2" s="310"/>
      <c r="BZ2" s="310"/>
      <c r="CA2" s="310"/>
      <c r="CB2" s="320"/>
      <c r="CC2" s="319"/>
      <c r="CD2" s="310"/>
      <c r="CE2" s="310"/>
      <c r="CF2" s="310"/>
      <c r="CG2" s="320"/>
      <c r="CH2" s="320"/>
      <c r="CI2" s="319"/>
      <c r="CJ2" s="310"/>
      <c r="CK2" s="310"/>
      <c r="CL2" s="310"/>
      <c r="CM2" s="320"/>
      <c r="CN2" s="460"/>
      <c r="CO2" s="307"/>
      <c r="CP2" s="310"/>
      <c r="CQ2" s="310"/>
      <c r="CR2" s="310"/>
      <c r="CS2" s="320"/>
      <c r="CT2" s="307"/>
      <c r="CV2" s="310"/>
      <c r="CW2" s="310"/>
      <c r="CX2" s="310"/>
      <c r="CY2" s="320"/>
    </row>
    <row r="3" spans="1:105" s="308" customFormat="1" x14ac:dyDescent="0.3">
      <c r="A3" s="309"/>
      <c r="B3" s="310" t="s">
        <v>274</v>
      </c>
      <c r="C3" s="310"/>
      <c r="D3" s="309"/>
      <c r="E3" s="311"/>
      <c r="F3" s="311"/>
      <c r="G3" s="310"/>
      <c r="H3" s="310"/>
      <c r="I3" s="310"/>
      <c r="J3" s="310"/>
      <c r="K3" s="310"/>
      <c r="L3" s="310"/>
      <c r="M3" s="310"/>
      <c r="N3" s="310"/>
      <c r="O3" s="312"/>
      <c r="P3" s="312"/>
      <c r="Q3" s="310"/>
      <c r="R3" s="310"/>
      <c r="S3" s="310"/>
      <c r="T3" s="312"/>
      <c r="U3" s="312"/>
      <c r="V3" s="310"/>
      <c r="W3" s="310"/>
      <c r="X3" s="310"/>
      <c r="Y3" s="313"/>
      <c r="Z3" s="313"/>
      <c r="AA3" s="310"/>
      <c r="AB3" s="310"/>
      <c r="AC3" s="310"/>
      <c r="AD3" s="313"/>
      <c r="AE3" s="313"/>
      <c r="AF3" s="310"/>
      <c r="AG3" s="310"/>
      <c r="AH3" s="310"/>
      <c r="AI3" s="314"/>
      <c r="AJ3" s="314"/>
      <c r="AK3" s="310"/>
      <c r="AL3" s="310"/>
      <c r="AM3" s="310"/>
      <c r="AN3" s="314"/>
      <c r="AO3" s="314"/>
      <c r="AP3" s="310"/>
      <c r="AQ3" s="310"/>
      <c r="AR3" s="310"/>
      <c r="AS3" s="312"/>
      <c r="AT3" s="312"/>
      <c r="AU3" s="310"/>
      <c r="AV3" s="310"/>
      <c r="AW3" s="310"/>
      <c r="AX3" s="312"/>
      <c r="AY3" s="312"/>
      <c r="AZ3" s="310"/>
      <c r="BA3" s="310"/>
      <c r="BB3" s="310"/>
      <c r="BC3" s="312"/>
      <c r="BD3" s="312"/>
      <c r="BE3" s="310"/>
      <c r="BF3" s="310"/>
      <c r="BG3" s="310"/>
      <c r="BH3" s="312"/>
      <c r="BI3" s="312"/>
      <c r="BJ3" s="310"/>
      <c r="BK3" s="310"/>
      <c r="BL3" s="310"/>
      <c r="BM3" s="318"/>
      <c r="BN3" s="318"/>
      <c r="BO3" s="310"/>
      <c r="BP3" s="310"/>
      <c r="BQ3" s="310"/>
      <c r="BR3" s="318"/>
      <c r="BS3" s="318"/>
      <c r="BT3" s="310"/>
      <c r="BU3" s="310"/>
      <c r="BV3" s="310"/>
      <c r="BW3" s="318"/>
      <c r="BX3" s="319"/>
      <c r="BY3" s="310"/>
      <c r="BZ3" s="310"/>
      <c r="CA3" s="310"/>
      <c r="CB3" s="320"/>
      <c r="CC3" s="319"/>
      <c r="CD3" s="310"/>
      <c r="CE3" s="310"/>
      <c r="CF3" s="310"/>
      <c r="CG3" s="320"/>
      <c r="CH3" s="320"/>
      <c r="CI3" s="319"/>
      <c r="CJ3" s="310"/>
      <c r="CK3" s="310"/>
      <c r="CL3" s="310"/>
      <c r="CM3" s="320"/>
      <c r="CN3" s="460"/>
      <c r="CO3" s="307"/>
      <c r="CP3" s="310"/>
      <c r="CQ3" s="310"/>
      <c r="CR3" s="310"/>
      <c r="CS3" s="320"/>
      <c r="CT3" s="307"/>
      <c r="CV3" s="310"/>
      <c r="CW3" s="310"/>
      <c r="CX3" s="310"/>
      <c r="CY3" s="320"/>
    </row>
    <row r="4" spans="1:105" s="308" customFormat="1" x14ac:dyDescent="0.3">
      <c r="A4" s="309"/>
      <c r="B4" s="1295" t="s">
        <v>277</v>
      </c>
      <c r="C4" s="1295"/>
      <c r="D4" s="1295"/>
      <c r="E4" s="1295"/>
      <c r="F4" s="1295"/>
      <c r="G4" s="1295"/>
      <c r="H4" s="1295"/>
      <c r="I4" s="1295"/>
      <c r="J4" s="1295"/>
      <c r="K4" s="1295"/>
      <c r="L4" s="1295"/>
      <c r="M4" s="1295"/>
      <c r="N4" s="1295"/>
      <c r="O4" s="1295"/>
      <c r="P4" s="1295"/>
      <c r="Q4" s="1295"/>
      <c r="R4" s="1295"/>
      <c r="S4" s="1295"/>
      <c r="T4" s="1295"/>
      <c r="U4" s="1295"/>
      <c r="V4" s="1295"/>
      <c r="W4" s="1295"/>
      <c r="X4" s="1295"/>
      <c r="Y4" s="1295"/>
      <c r="Z4" s="1295"/>
      <c r="AA4" s="1295"/>
      <c r="AB4" s="1295"/>
      <c r="AC4" s="1295"/>
      <c r="AD4" s="1295"/>
      <c r="AE4" s="1295"/>
      <c r="AF4" s="1295"/>
      <c r="AG4" s="1295"/>
      <c r="AH4" s="1295"/>
      <c r="AI4" s="1295"/>
      <c r="AJ4" s="1295"/>
      <c r="AK4" s="1295"/>
      <c r="AL4" s="1295"/>
      <c r="AM4" s="1295"/>
      <c r="AN4" s="1295"/>
      <c r="AO4" s="1295"/>
      <c r="AP4" s="1295"/>
      <c r="AQ4" s="1295"/>
      <c r="AR4" s="1295"/>
      <c r="AS4" s="1295"/>
      <c r="AT4" s="1295"/>
      <c r="AU4" s="1295"/>
      <c r="AV4" s="1295"/>
      <c r="AW4" s="1295"/>
      <c r="AX4" s="1295"/>
      <c r="AY4" s="1295"/>
      <c r="AZ4" s="1295"/>
      <c r="BA4" s="1295"/>
      <c r="BB4" s="1295"/>
      <c r="BC4" s="1295"/>
      <c r="BD4" s="1295"/>
      <c r="BE4" s="827"/>
      <c r="BF4" s="827"/>
      <c r="BG4" s="827"/>
      <c r="BH4" s="312"/>
      <c r="BI4" s="312"/>
      <c r="BJ4" s="312"/>
      <c r="BK4" s="312"/>
      <c r="BL4" s="312"/>
      <c r="BM4" s="318"/>
      <c r="BN4" s="318"/>
      <c r="BO4" s="312"/>
      <c r="BP4" s="312"/>
      <c r="BQ4" s="312"/>
      <c r="BR4" s="318"/>
      <c r="BS4" s="318"/>
      <c r="BT4" s="312"/>
      <c r="BU4" s="312"/>
      <c r="BV4" s="312"/>
      <c r="BW4" s="318"/>
      <c r="BX4" s="319"/>
      <c r="BY4" s="312"/>
      <c r="BZ4" s="312"/>
      <c r="CA4" s="312"/>
      <c r="CB4" s="320"/>
      <c r="CC4" s="319"/>
      <c r="CD4" s="312"/>
      <c r="CE4" s="312"/>
      <c r="CF4" s="312"/>
      <c r="CG4" s="320"/>
      <c r="CH4" s="320"/>
      <c r="CI4" s="319"/>
      <c r="CJ4" s="312"/>
      <c r="CK4" s="312"/>
      <c r="CL4" s="312"/>
      <c r="CM4" s="320"/>
      <c r="CN4" s="460"/>
      <c r="CO4" s="307"/>
      <c r="CP4" s="312"/>
      <c r="CQ4" s="312"/>
      <c r="CR4" s="312"/>
      <c r="CS4" s="320"/>
      <c r="CT4" s="307"/>
      <c r="CV4" s="312"/>
      <c r="CW4" s="312"/>
      <c r="CX4" s="312"/>
      <c r="CY4" s="320"/>
    </row>
    <row r="5" spans="1:105" s="308" customFormat="1" ht="27" customHeight="1" x14ac:dyDescent="0.3">
      <c r="A5" s="309"/>
      <c r="B5" s="1295"/>
      <c r="C5" s="1295"/>
      <c r="D5" s="1295"/>
      <c r="E5" s="1295"/>
      <c r="F5" s="1295"/>
      <c r="G5" s="1295"/>
      <c r="H5" s="1295"/>
      <c r="I5" s="1295"/>
      <c r="J5" s="1295"/>
      <c r="K5" s="1295"/>
      <c r="L5" s="1295"/>
      <c r="M5" s="1295"/>
      <c r="N5" s="1295"/>
      <c r="O5" s="1295"/>
      <c r="P5" s="1295"/>
      <c r="Q5" s="1295"/>
      <c r="R5" s="1295"/>
      <c r="S5" s="1295"/>
      <c r="T5" s="1295"/>
      <c r="U5" s="1295"/>
      <c r="V5" s="1295"/>
      <c r="W5" s="1295"/>
      <c r="X5" s="1295"/>
      <c r="Y5" s="1295"/>
      <c r="Z5" s="1295"/>
      <c r="AA5" s="1295"/>
      <c r="AB5" s="1295"/>
      <c r="AC5" s="1295"/>
      <c r="AD5" s="1295"/>
      <c r="AE5" s="1295"/>
      <c r="AF5" s="1295"/>
      <c r="AG5" s="1295"/>
      <c r="AH5" s="1295"/>
      <c r="AI5" s="1295"/>
      <c r="AJ5" s="1295"/>
      <c r="AK5" s="1295"/>
      <c r="AL5" s="1295"/>
      <c r="AM5" s="1295"/>
      <c r="AN5" s="1295"/>
      <c r="AO5" s="1295"/>
      <c r="AP5" s="1295"/>
      <c r="AQ5" s="1295"/>
      <c r="AR5" s="1295"/>
      <c r="AS5" s="1295"/>
      <c r="AT5" s="1295"/>
      <c r="AU5" s="1295"/>
      <c r="AV5" s="1295"/>
      <c r="AW5" s="1295"/>
      <c r="AX5" s="1295"/>
      <c r="AY5" s="1295"/>
      <c r="AZ5" s="1295"/>
      <c r="BA5" s="1295"/>
      <c r="BB5" s="1295"/>
      <c r="BC5" s="1295"/>
      <c r="BD5" s="1295"/>
      <c r="BE5" s="827"/>
      <c r="BF5" s="827"/>
      <c r="BG5" s="827"/>
      <c r="BH5" s="312"/>
      <c r="BI5" s="312"/>
      <c r="BJ5" s="312"/>
      <c r="BK5" s="312"/>
      <c r="BL5" s="312"/>
      <c r="BM5" s="318"/>
      <c r="BN5" s="318"/>
      <c r="BO5" s="312"/>
      <c r="BP5" s="312"/>
      <c r="BQ5" s="312"/>
      <c r="BR5" s="318"/>
      <c r="BS5" s="318"/>
      <c r="BT5" s="312"/>
      <c r="BU5" s="312"/>
      <c r="BV5" s="312"/>
      <c r="BW5" s="318"/>
      <c r="BX5" s="319"/>
      <c r="BY5" s="312"/>
      <c r="BZ5" s="312"/>
      <c r="CA5" s="312"/>
      <c r="CB5" s="320"/>
      <c r="CC5" s="319"/>
      <c r="CD5" s="312"/>
      <c r="CE5" s="312"/>
      <c r="CF5" s="312"/>
      <c r="CG5" s="320"/>
      <c r="CH5" s="320"/>
      <c r="CI5" s="319"/>
      <c r="CJ5" s="312"/>
      <c r="CK5" s="312"/>
      <c r="CL5" s="312"/>
      <c r="CM5" s="320"/>
      <c r="CN5" s="460"/>
      <c r="CO5" s="307"/>
      <c r="CP5" s="312"/>
      <c r="CQ5" s="312"/>
      <c r="CR5" s="312"/>
      <c r="CS5" s="320"/>
      <c r="CT5" s="307"/>
      <c r="CV5" s="312"/>
      <c r="CW5" s="312"/>
      <c r="CX5" s="312"/>
      <c r="CY5" s="320"/>
    </row>
    <row r="6" spans="1:105" s="308" customFormat="1" x14ac:dyDescent="0.3">
      <c r="A6" s="309"/>
      <c r="B6" s="310" t="s">
        <v>275</v>
      </c>
      <c r="C6" s="310"/>
      <c r="D6" s="309"/>
      <c r="E6" s="311"/>
      <c r="F6" s="311"/>
      <c r="G6" s="310"/>
      <c r="H6" s="310"/>
      <c r="I6" s="310"/>
      <c r="J6" s="310"/>
      <c r="K6" s="310"/>
      <c r="L6" s="310"/>
      <c r="M6" s="310"/>
      <c r="N6" s="310"/>
      <c r="O6" s="312"/>
      <c r="P6" s="312"/>
      <c r="Q6" s="310"/>
      <c r="R6" s="310"/>
      <c r="S6" s="310"/>
      <c r="T6" s="312"/>
      <c r="U6" s="312"/>
      <c r="V6" s="310"/>
      <c r="W6" s="310"/>
      <c r="X6" s="310"/>
      <c r="Y6" s="313"/>
      <c r="Z6" s="313"/>
      <c r="AA6" s="310"/>
      <c r="AB6" s="310"/>
      <c r="AC6" s="310"/>
      <c r="AD6" s="313"/>
      <c r="AE6" s="313"/>
      <c r="AF6" s="310"/>
      <c r="AG6" s="310"/>
      <c r="AH6" s="310"/>
      <c r="AI6" s="314"/>
      <c r="AJ6" s="314"/>
      <c r="AK6" s="310"/>
      <c r="AL6" s="310"/>
      <c r="AM6" s="310"/>
      <c r="AN6" s="314"/>
      <c r="AO6" s="314"/>
      <c r="AP6" s="310"/>
      <c r="AQ6" s="310"/>
      <c r="AR6" s="310"/>
      <c r="AS6" s="312"/>
      <c r="AT6" s="312"/>
      <c r="AU6" s="310"/>
      <c r="AV6" s="310"/>
      <c r="AW6" s="310"/>
      <c r="AX6" s="312"/>
      <c r="AY6" s="312"/>
      <c r="AZ6" s="310"/>
      <c r="BA6" s="310"/>
      <c r="BB6" s="310"/>
      <c r="BC6" s="312"/>
      <c r="BD6" s="312"/>
      <c r="BE6" s="310"/>
      <c r="BF6" s="310"/>
      <c r="BG6" s="310"/>
      <c r="BH6" s="312"/>
      <c r="BI6" s="312"/>
      <c r="BJ6" s="310"/>
      <c r="BK6" s="310"/>
      <c r="BL6" s="310"/>
      <c r="BM6" s="318"/>
      <c r="BN6" s="318"/>
      <c r="BO6" s="310"/>
      <c r="BP6" s="310"/>
      <c r="BQ6" s="310"/>
      <c r="BR6" s="318"/>
      <c r="BS6" s="318"/>
      <c r="BT6" s="310"/>
      <c r="BU6" s="310"/>
      <c r="BV6" s="310"/>
      <c r="BW6" s="318"/>
      <c r="BX6" s="319"/>
      <c r="BY6" s="310"/>
      <c r="BZ6" s="310"/>
      <c r="CA6" s="310"/>
      <c r="CB6" s="320"/>
      <c r="CC6" s="319"/>
      <c r="CD6" s="310"/>
      <c r="CE6" s="310"/>
      <c r="CF6" s="310"/>
      <c r="CG6" s="320"/>
      <c r="CH6" s="320"/>
      <c r="CI6" s="319"/>
      <c r="CJ6" s="310"/>
      <c r="CK6" s="310"/>
      <c r="CL6" s="310"/>
      <c r="CM6" s="320"/>
      <c r="CN6" s="460"/>
      <c r="CO6" s="307"/>
      <c r="CP6" s="310"/>
      <c r="CQ6" s="310"/>
      <c r="CR6" s="310"/>
      <c r="CS6" s="320"/>
      <c r="CT6" s="307"/>
      <c r="CV6" s="310"/>
      <c r="CW6" s="310"/>
      <c r="CX6" s="310"/>
      <c r="CY6" s="320"/>
    </row>
    <row r="7" spans="1:105" s="308" customFormat="1" x14ac:dyDescent="0.3">
      <c r="A7" s="309"/>
      <c r="B7" s="1295" t="s">
        <v>435</v>
      </c>
      <c r="C7" s="1295"/>
      <c r="D7" s="1295"/>
      <c r="E7" s="1295"/>
      <c r="F7" s="1295"/>
      <c r="G7" s="1295"/>
      <c r="H7" s="1295"/>
      <c r="I7" s="1295"/>
      <c r="J7" s="1295"/>
      <c r="K7" s="1295"/>
      <c r="L7" s="1295"/>
      <c r="M7" s="1295"/>
      <c r="N7" s="1295"/>
      <c r="O7" s="1295"/>
      <c r="P7" s="1295"/>
      <c r="Q7" s="1295"/>
      <c r="R7" s="1295"/>
      <c r="S7" s="1295"/>
      <c r="T7" s="1295"/>
      <c r="U7" s="1295"/>
      <c r="V7" s="1295"/>
      <c r="W7" s="1295"/>
      <c r="X7" s="1295"/>
      <c r="Y7" s="1295"/>
      <c r="Z7" s="1295"/>
      <c r="AA7" s="1295"/>
      <c r="AB7" s="1295"/>
      <c r="AC7" s="1295"/>
      <c r="AD7" s="1295"/>
      <c r="AE7" s="1295"/>
      <c r="AF7" s="1295"/>
      <c r="AG7" s="1295"/>
      <c r="AH7" s="1295"/>
      <c r="AI7" s="1295"/>
      <c r="AJ7" s="1295"/>
      <c r="AK7" s="1295"/>
      <c r="AL7" s="1295"/>
      <c r="AM7" s="1295"/>
      <c r="AN7" s="1295"/>
      <c r="AO7" s="1295"/>
      <c r="AP7" s="1295"/>
      <c r="AQ7" s="1295"/>
      <c r="AR7" s="1295"/>
      <c r="AS7" s="1295"/>
      <c r="AT7" s="1295"/>
      <c r="AU7" s="1295"/>
      <c r="AV7" s="1295"/>
      <c r="AW7" s="1295"/>
      <c r="AX7" s="1295"/>
      <c r="AY7" s="1295"/>
      <c r="AZ7" s="1295"/>
      <c r="BA7" s="1295"/>
      <c r="BB7" s="1295"/>
      <c r="BC7" s="1295"/>
      <c r="BD7" s="1295"/>
      <c r="BE7" s="827"/>
      <c r="BF7" s="827"/>
      <c r="BG7" s="827"/>
      <c r="BH7" s="312"/>
      <c r="BI7" s="312"/>
      <c r="BJ7" s="312"/>
      <c r="BK7" s="312"/>
      <c r="BL7" s="312"/>
      <c r="BM7" s="318"/>
      <c r="BN7" s="318"/>
      <c r="BO7" s="312"/>
      <c r="BP7" s="312"/>
      <c r="BQ7" s="312"/>
      <c r="BR7" s="318"/>
      <c r="BS7" s="318"/>
      <c r="BT7" s="312"/>
      <c r="BU7" s="312"/>
      <c r="BV7" s="312"/>
      <c r="BW7" s="318"/>
      <c r="BX7" s="319"/>
      <c r="BY7" s="312"/>
      <c r="BZ7" s="312"/>
      <c r="CA7" s="312"/>
      <c r="CB7" s="320"/>
      <c r="CC7" s="319"/>
      <c r="CD7" s="312"/>
      <c r="CE7" s="312"/>
      <c r="CF7" s="312"/>
      <c r="CG7" s="320"/>
      <c r="CH7" s="320"/>
      <c r="CI7" s="319"/>
      <c r="CJ7" s="312"/>
      <c r="CK7" s="312"/>
      <c r="CL7" s="312"/>
      <c r="CM7" s="320"/>
      <c r="CN7" s="460"/>
      <c r="CO7" s="307"/>
      <c r="CP7" s="312"/>
      <c r="CQ7" s="312"/>
      <c r="CR7" s="312"/>
      <c r="CS7" s="320"/>
      <c r="CT7" s="307"/>
      <c r="CV7" s="312"/>
      <c r="CW7" s="312"/>
      <c r="CX7" s="312"/>
      <c r="CY7" s="320"/>
    </row>
    <row r="8" spans="1:105" s="308" customFormat="1" ht="35.25" customHeight="1" x14ac:dyDescent="0.3">
      <c r="A8" s="309"/>
      <c r="B8" s="1295"/>
      <c r="C8" s="1295"/>
      <c r="D8" s="1295"/>
      <c r="E8" s="1295"/>
      <c r="F8" s="1295"/>
      <c r="G8" s="1295"/>
      <c r="H8" s="1295"/>
      <c r="I8" s="1295"/>
      <c r="J8" s="1295"/>
      <c r="K8" s="1295"/>
      <c r="L8" s="1295"/>
      <c r="M8" s="1295"/>
      <c r="N8" s="1295"/>
      <c r="O8" s="1295"/>
      <c r="P8" s="1295"/>
      <c r="Q8" s="1295"/>
      <c r="R8" s="1295"/>
      <c r="S8" s="1295"/>
      <c r="T8" s="1295"/>
      <c r="U8" s="1295"/>
      <c r="V8" s="1295"/>
      <c r="W8" s="1295"/>
      <c r="X8" s="1295"/>
      <c r="Y8" s="1295"/>
      <c r="Z8" s="1295"/>
      <c r="AA8" s="1295"/>
      <c r="AB8" s="1295"/>
      <c r="AC8" s="1295"/>
      <c r="AD8" s="1295"/>
      <c r="AE8" s="1295"/>
      <c r="AF8" s="1295"/>
      <c r="AG8" s="1295"/>
      <c r="AH8" s="1295"/>
      <c r="AI8" s="1295"/>
      <c r="AJ8" s="1295"/>
      <c r="AK8" s="1295"/>
      <c r="AL8" s="1295"/>
      <c r="AM8" s="1295"/>
      <c r="AN8" s="1295"/>
      <c r="AO8" s="1295"/>
      <c r="AP8" s="1295"/>
      <c r="AQ8" s="1295"/>
      <c r="AR8" s="1295"/>
      <c r="AS8" s="1295"/>
      <c r="AT8" s="1295"/>
      <c r="AU8" s="1295"/>
      <c r="AV8" s="1295"/>
      <c r="AW8" s="1295"/>
      <c r="AX8" s="1295"/>
      <c r="AY8" s="1295"/>
      <c r="AZ8" s="1295"/>
      <c r="BA8" s="1295"/>
      <c r="BB8" s="1295"/>
      <c r="BC8" s="1295"/>
      <c r="BD8" s="1295"/>
      <c r="BE8" s="827"/>
      <c r="BF8" s="827"/>
      <c r="BG8" s="827"/>
      <c r="BH8" s="312"/>
      <c r="BI8" s="312"/>
      <c r="BJ8" s="312"/>
      <c r="BK8" s="312"/>
      <c r="BL8" s="312"/>
      <c r="BM8" s="318"/>
      <c r="BN8" s="318"/>
      <c r="BO8" s="312"/>
      <c r="BP8" s="312"/>
      <c r="BQ8" s="312"/>
      <c r="BR8" s="318"/>
      <c r="BS8" s="318"/>
      <c r="BT8" s="312"/>
      <c r="BU8" s="312"/>
      <c r="BV8" s="312"/>
      <c r="BW8" s="318"/>
      <c r="BX8" s="319"/>
      <c r="BY8" s="312"/>
      <c r="BZ8" s="312"/>
      <c r="CA8" s="312"/>
      <c r="CB8" s="320"/>
      <c r="CC8" s="319"/>
      <c r="CD8" s="312"/>
      <c r="CE8" s="312"/>
      <c r="CF8" s="312"/>
      <c r="CG8" s="320"/>
      <c r="CH8" s="320"/>
      <c r="CI8" s="319"/>
      <c r="CJ8" s="312"/>
      <c r="CK8" s="312"/>
      <c r="CL8" s="312"/>
      <c r="CM8" s="320"/>
      <c r="CN8" s="460"/>
      <c r="CO8" s="307"/>
      <c r="CP8" s="312"/>
      <c r="CQ8" s="312"/>
      <c r="CR8" s="312"/>
      <c r="CS8" s="320"/>
      <c r="CT8" s="307"/>
      <c r="CV8" s="312"/>
      <c r="CW8" s="312"/>
      <c r="CX8" s="312"/>
      <c r="CY8" s="320"/>
    </row>
    <row r="9" spans="1:105" ht="12.75" customHeight="1" thickBot="1" x14ac:dyDescent="0.4">
      <c r="A9" s="16"/>
      <c r="B9" s="2"/>
      <c r="C9" s="2"/>
      <c r="D9" s="16"/>
      <c r="F9" s="3"/>
      <c r="G9" s="2"/>
      <c r="H9" s="2"/>
      <c r="I9" s="2"/>
      <c r="J9" s="2"/>
      <c r="K9" s="2"/>
      <c r="L9" s="2"/>
      <c r="M9" s="2"/>
      <c r="N9" s="2"/>
      <c r="O9" s="62"/>
      <c r="P9" s="62"/>
      <c r="Q9" s="2"/>
      <c r="R9" s="2"/>
      <c r="S9" s="2"/>
      <c r="T9" s="62"/>
      <c r="U9" s="62"/>
      <c r="V9" s="2"/>
      <c r="W9" s="2"/>
      <c r="X9" s="2"/>
      <c r="Y9" s="60"/>
      <c r="Z9" s="60"/>
      <c r="AA9" s="2"/>
      <c r="AB9" s="2"/>
      <c r="AC9" s="2"/>
      <c r="AD9" s="60"/>
      <c r="AE9" s="60"/>
      <c r="AF9" s="2"/>
      <c r="AG9" s="2"/>
      <c r="AH9" s="2"/>
      <c r="AI9" s="61"/>
      <c r="AJ9" s="61"/>
      <c r="AK9" s="2"/>
      <c r="AL9" s="2"/>
      <c r="AM9" s="2"/>
      <c r="AN9" s="61"/>
      <c r="AO9" s="61"/>
      <c r="AP9" s="2"/>
      <c r="AQ9" s="2"/>
      <c r="AR9" s="2"/>
      <c r="AS9" s="62"/>
      <c r="AT9" s="62"/>
      <c r="AU9" s="2"/>
      <c r="AV9" s="2"/>
      <c r="AW9" s="2"/>
      <c r="AX9" s="62"/>
      <c r="AY9" s="62"/>
      <c r="AZ9" s="2"/>
      <c r="BA9" s="2"/>
      <c r="BB9" s="2"/>
      <c r="BC9" s="62"/>
      <c r="BD9" s="62"/>
      <c r="BE9" s="2"/>
      <c r="BF9" s="2"/>
      <c r="BG9" s="2"/>
      <c r="BH9" s="62"/>
      <c r="BI9" s="62"/>
      <c r="BJ9" s="2"/>
      <c r="BK9" s="2"/>
      <c r="BL9" s="2"/>
      <c r="BM9" s="62"/>
      <c r="BN9" s="62"/>
      <c r="BO9" s="2"/>
      <c r="BP9" s="2"/>
      <c r="BQ9" s="2"/>
      <c r="BR9" s="62"/>
      <c r="BS9" s="62"/>
      <c r="BT9" s="2"/>
      <c r="BU9" s="2"/>
      <c r="BV9" s="2"/>
      <c r="BW9" s="62"/>
      <c r="BX9" s="62"/>
      <c r="BY9" s="2"/>
      <c r="BZ9" s="2"/>
      <c r="CA9" s="2"/>
      <c r="CB9" s="62"/>
      <c r="CC9" s="174"/>
      <c r="CD9" s="2"/>
      <c r="CE9" s="2"/>
      <c r="CF9" s="2"/>
      <c r="CG9" s="62"/>
      <c r="CH9" s="61"/>
      <c r="CI9" s="174"/>
      <c r="CJ9" s="2"/>
      <c r="CK9" s="2"/>
      <c r="CL9" s="2"/>
      <c r="CM9" s="62"/>
      <c r="CN9" s="61"/>
      <c r="CO9" s="174"/>
      <c r="CP9" s="2"/>
      <c r="CQ9" s="2"/>
      <c r="CR9" s="2"/>
      <c r="CS9" s="62"/>
      <c r="CT9" s="61"/>
      <c r="CU9" s="3"/>
      <c r="CV9" s="2"/>
      <c r="CW9" s="2"/>
      <c r="CX9" s="2"/>
      <c r="CY9" s="62"/>
      <c r="CZ9" s="3"/>
      <c r="DA9" s="3"/>
    </row>
    <row r="10" spans="1:105" ht="15.75" customHeight="1" x14ac:dyDescent="0.3">
      <c r="A10" s="208"/>
      <c r="B10" s="209" t="s">
        <v>1164</v>
      </c>
      <c r="C10" s="210"/>
      <c r="D10" s="210"/>
      <c r="E10" s="211"/>
      <c r="F10" s="227"/>
      <c r="G10" s="210"/>
      <c r="H10" s="1296" t="s">
        <v>272</v>
      </c>
      <c r="I10" s="1297"/>
      <c r="J10" s="1297"/>
      <c r="K10" s="1297"/>
      <c r="L10" s="1297"/>
      <c r="M10" s="1297"/>
      <c r="N10" s="1297"/>
      <c r="O10" s="1297"/>
      <c r="P10" s="1297"/>
      <c r="Q10" s="1297"/>
      <c r="R10" s="1297"/>
      <c r="S10" s="1297"/>
      <c r="T10" s="1297"/>
      <c r="U10" s="1298"/>
      <c r="V10" s="833"/>
      <c r="W10" s="833"/>
      <c r="X10" s="833"/>
      <c r="Y10" s="1289" t="s">
        <v>374</v>
      </c>
      <c r="Z10" s="1290"/>
      <c r="AA10" s="1359"/>
      <c r="AB10" s="1359"/>
      <c r="AC10" s="1359"/>
      <c r="AD10" s="1290"/>
      <c r="AE10" s="1290"/>
      <c r="AF10" s="1359"/>
      <c r="AG10" s="1359"/>
      <c r="AH10" s="1359"/>
      <c r="AI10" s="1291"/>
      <c r="AJ10" s="1283" t="s">
        <v>372</v>
      </c>
      <c r="AK10" s="1357"/>
      <c r="AL10" s="1357"/>
      <c r="AM10" s="1357"/>
      <c r="AN10" s="1284"/>
      <c r="AO10" s="1284"/>
      <c r="AP10" s="1357"/>
      <c r="AQ10" s="1357"/>
      <c r="AR10" s="1357"/>
      <c r="AS10" s="1284"/>
      <c r="AT10" s="1284"/>
      <c r="AU10" s="1357"/>
      <c r="AV10" s="1357"/>
      <c r="AW10" s="1357"/>
      <c r="AX10" s="1284"/>
      <c r="AY10" s="1284"/>
      <c r="AZ10" s="1357"/>
      <c r="BA10" s="1357"/>
      <c r="BB10" s="1357"/>
      <c r="BC10" s="1284"/>
      <c r="BD10" s="1285"/>
      <c r="BE10" s="830"/>
      <c r="BF10" s="830"/>
      <c r="BG10" s="830"/>
      <c r="BH10" s="1273" t="s">
        <v>271</v>
      </c>
      <c r="BI10" s="1274"/>
      <c r="BJ10" s="1275"/>
      <c r="BK10" s="1275"/>
      <c r="BL10" s="1275"/>
      <c r="BM10" s="1274"/>
      <c r="BN10" s="1274"/>
      <c r="BO10" s="1275"/>
      <c r="BP10" s="1275"/>
      <c r="BQ10" s="1275"/>
      <c r="BR10" s="1274"/>
      <c r="BS10" s="1275"/>
      <c r="BT10" s="1275"/>
      <c r="BU10" s="1275"/>
      <c r="BV10" s="1275"/>
      <c r="BW10" s="1275"/>
      <c r="BX10" s="1274"/>
      <c r="BY10" s="1275"/>
      <c r="BZ10" s="1275"/>
      <c r="CA10" s="1275"/>
      <c r="CB10" s="1274"/>
      <c r="CC10" s="1274"/>
      <c r="CD10" s="1275"/>
      <c r="CE10" s="1275"/>
      <c r="CF10" s="1275"/>
      <c r="CG10" s="1275"/>
      <c r="CH10" s="1274"/>
      <c r="CI10" s="1274"/>
      <c r="CJ10" s="1275"/>
      <c r="CK10" s="1275"/>
      <c r="CL10" s="1275"/>
      <c r="CM10" s="1275"/>
      <c r="CN10" s="1276"/>
      <c r="CO10" s="90"/>
      <c r="CP10" s="90"/>
      <c r="CQ10" s="90"/>
      <c r="CR10" s="90"/>
      <c r="CS10" s="90"/>
      <c r="CT10" s="3"/>
      <c r="CU10" s="3"/>
      <c r="CV10" s="90"/>
      <c r="CW10" s="90"/>
      <c r="CX10" s="90"/>
      <c r="CY10" s="90"/>
      <c r="CZ10" s="3"/>
    </row>
    <row r="11" spans="1:105" ht="18" customHeight="1" thickBot="1" x14ac:dyDescent="0.35">
      <c r="A11" s="208"/>
      <c r="B11" s="215" t="s">
        <v>247</v>
      </c>
      <c r="C11" s="216"/>
      <c r="D11" s="217" t="s">
        <v>248</v>
      </c>
      <c r="E11" s="212">
        <v>7</v>
      </c>
      <c r="F11" s="217" t="s">
        <v>250</v>
      </c>
      <c r="G11" s="315">
        <v>3</v>
      </c>
      <c r="H11" s="298" t="s">
        <v>44</v>
      </c>
      <c r="I11" s="1299" t="s">
        <v>50</v>
      </c>
      <c r="J11" s="1300"/>
      <c r="K11" s="1301"/>
      <c r="L11" s="824"/>
      <c r="M11" s="824"/>
      <c r="N11" s="824"/>
      <c r="O11" s="1299" t="s">
        <v>31</v>
      </c>
      <c r="P11" s="1301"/>
      <c r="Q11" s="824"/>
      <c r="R11" s="824"/>
      <c r="S11" s="824"/>
      <c r="T11" s="1299" t="s">
        <v>28</v>
      </c>
      <c r="U11" s="1305"/>
      <c r="V11" s="824"/>
      <c r="W11" s="824"/>
      <c r="X11" s="824"/>
      <c r="Y11" s="1292"/>
      <c r="Z11" s="1293"/>
      <c r="AA11" s="1293"/>
      <c r="AB11" s="1293"/>
      <c r="AC11" s="1293"/>
      <c r="AD11" s="1293"/>
      <c r="AE11" s="1293"/>
      <c r="AF11" s="1293"/>
      <c r="AG11" s="1293"/>
      <c r="AH11" s="1293"/>
      <c r="AI11" s="1294"/>
      <c r="AJ11" s="1286"/>
      <c r="AK11" s="1287"/>
      <c r="AL11" s="1287"/>
      <c r="AM11" s="1287"/>
      <c r="AN11" s="1287"/>
      <c r="AO11" s="1287"/>
      <c r="AP11" s="1287"/>
      <c r="AQ11" s="1287"/>
      <c r="AR11" s="1287"/>
      <c r="AS11" s="1287"/>
      <c r="AT11" s="1287"/>
      <c r="AU11" s="1287"/>
      <c r="AV11" s="1287"/>
      <c r="AW11" s="1287"/>
      <c r="AX11" s="1287"/>
      <c r="AY11" s="1287"/>
      <c r="AZ11" s="1287"/>
      <c r="BA11" s="1287"/>
      <c r="BB11" s="1287"/>
      <c r="BC11" s="1287"/>
      <c r="BD11" s="1288"/>
      <c r="BE11" s="836"/>
      <c r="BF11" s="836"/>
      <c r="BG11" s="836"/>
      <c r="BH11" s="1277"/>
      <c r="BI11" s="1278"/>
      <c r="BJ11" s="1278"/>
      <c r="BK11" s="1278"/>
      <c r="BL11" s="1278"/>
      <c r="BM11" s="1278"/>
      <c r="BN11" s="1278"/>
      <c r="BO11" s="1278"/>
      <c r="BP11" s="1278"/>
      <c r="BQ11" s="1278"/>
      <c r="BR11" s="1278"/>
      <c r="BS11" s="1278"/>
      <c r="BT11" s="1278"/>
      <c r="BU11" s="1278"/>
      <c r="BV11" s="1278"/>
      <c r="BW11" s="1278"/>
      <c r="BX11" s="1278"/>
      <c r="BY11" s="1278"/>
      <c r="BZ11" s="1278"/>
      <c r="CA11" s="1278"/>
      <c r="CB11" s="1278"/>
      <c r="CC11" s="1278"/>
      <c r="CD11" s="1278"/>
      <c r="CE11" s="1278"/>
      <c r="CF11" s="1278"/>
      <c r="CG11" s="1278"/>
      <c r="CH11" s="1278"/>
      <c r="CI11" s="1278"/>
      <c r="CJ11" s="1278"/>
      <c r="CK11" s="1278"/>
      <c r="CL11" s="1278"/>
      <c r="CM11" s="1278"/>
      <c r="CN11" s="1279"/>
      <c r="CO11" s="206"/>
      <c r="CP11" s="206"/>
      <c r="CQ11" s="206"/>
      <c r="CR11" s="206"/>
      <c r="CS11" s="206"/>
      <c r="CT11" s="3"/>
      <c r="CU11" s="3"/>
      <c r="CV11" s="206"/>
      <c r="CW11" s="206"/>
      <c r="CX11" s="206"/>
      <c r="CY11" s="206"/>
      <c r="CZ11" s="3"/>
    </row>
    <row r="12" spans="1:105" ht="18" customHeight="1" x14ac:dyDescent="0.3">
      <c r="A12" s="208"/>
      <c r="B12" s="210"/>
      <c r="C12" s="216"/>
      <c r="D12" s="217" t="s">
        <v>249</v>
      </c>
      <c r="E12" s="212">
        <v>7</v>
      </c>
      <c r="F12" s="217" t="s">
        <v>29</v>
      </c>
      <c r="G12" s="315">
        <v>2</v>
      </c>
      <c r="H12" s="298" t="s">
        <v>46</v>
      </c>
      <c r="I12" s="1299" t="s">
        <v>7</v>
      </c>
      <c r="J12" s="1300"/>
      <c r="K12" s="1301"/>
      <c r="L12" s="824"/>
      <c r="M12" s="824"/>
      <c r="N12" s="824"/>
      <c r="O12" s="1299" t="s">
        <v>56</v>
      </c>
      <c r="P12" s="1301"/>
      <c r="Q12" s="824"/>
      <c r="R12" s="824"/>
      <c r="S12" s="824"/>
      <c r="T12" s="1299" t="s">
        <v>32</v>
      </c>
      <c r="U12" s="1305"/>
      <c r="V12" s="824"/>
      <c r="W12" s="824"/>
      <c r="X12" s="824"/>
      <c r="Y12" s="1289" t="s">
        <v>373</v>
      </c>
      <c r="Z12" s="1290"/>
      <c r="AA12" s="1359"/>
      <c r="AB12" s="1359"/>
      <c r="AC12" s="1359"/>
      <c r="AD12" s="1290"/>
      <c r="AE12" s="1290"/>
      <c r="AF12" s="1359"/>
      <c r="AG12" s="1359"/>
      <c r="AH12" s="1359"/>
      <c r="AI12" s="1291"/>
      <c r="AJ12" s="1283" t="s">
        <v>379</v>
      </c>
      <c r="AK12" s="1357"/>
      <c r="AL12" s="1357"/>
      <c r="AM12" s="1357"/>
      <c r="AN12" s="1284"/>
      <c r="AO12" s="1284"/>
      <c r="AP12" s="1357"/>
      <c r="AQ12" s="1357"/>
      <c r="AR12" s="1357"/>
      <c r="AS12" s="1284"/>
      <c r="AT12" s="1284"/>
      <c r="AU12" s="1357"/>
      <c r="AV12" s="1357"/>
      <c r="AW12" s="1357"/>
      <c r="AX12" s="1284"/>
      <c r="AY12" s="1284"/>
      <c r="AZ12" s="1357"/>
      <c r="BA12" s="1357"/>
      <c r="BB12" s="1357"/>
      <c r="BC12" s="1284"/>
      <c r="BD12" s="1285"/>
      <c r="BE12" s="836"/>
      <c r="BF12" s="836"/>
      <c r="BG12" s="836"/>
      <c r="BH12" s="1277"/>
      <c r="BI12" s="1278"/>
      <c r="BJ12" s="1278"/>
      <c r="BK12" s="1278"/>
      <c r="BL12" s="1278"/>
      <c r="BM12" s="1278"/>
      <c r="BN12" s="1278"/>
      <c r="BO12" s="1278"/>
      <c r="BP12" s="1278"/>
      <c r="BQ12" s="1278"/>
      <c r="BR12" s="1278"/>
      <c r="BS12" s="1278"/>
      <c r="BT12" s="1278"/>
      <c r="BU12" s="1278"/>
      <c r="BV12" s="1278"/>
      <c r="BW12" s="1278"/>
      <c r="BX12" s="1278"/>
      <c r="BY12" s="1278"/>
      <c r="BZ12" s="1278"/>
      <c r="CA12" s="1278"/>
      <c r="CB12" s="1278"/>
      <c r="CC12" s="1278"/>
      <c r="CD12" s="1278"/>
      <c r="CE12" s="1278"/>
      <c r="CF12" s="1278"/>
      <c r="CG12" s="1278"/>
      <c r="CH12" s="1278"/>
      <c r="CI12" s="1278"/>
      <c r="CJ12" s="1278"/>
      <c r="CK12" s="1278"/>
      <c r="CL12" s="1278"/>
      <c r="CM12" s="1278"/>
      <c r="CN12" s="1279"/>
      <c r="CO12" s="90"/>
      <c r="CP12" s="90"/>
      <c r="CQ12" s="90"/>
      <c r="CR12" s="90"/>
      <c r="CS12" s="90"/>
      <c r="CT12" s="3"/>
      <c r="CU12" s="3"/>
      <c r="CV12" s="90"/>
      <c r="CW12" s="90"/>
      <c r="CX12" s="90"/>
      <c r="CY12" s="90"/>
      <c r="CZ12" s="3"/>
    </row>
    <row r="13" spans="1:105" ht="18" customHeight="1" thickBot="1" x14ac:dyDescent="0.35">
      <c r="A13" s="208"/>
      <c r="B13" s="228"/>
      <c r="C13" s="208" t="s">
        <v>261</v>
      </c>
      <c r="D13" s="275" t="s">
        <v>263</v>
      </c>
      <c r="E13" s="316">
        <v>18</v>
      </c>
      <c r="F13" s="275" t="s">
        <v>264</v>
      </c>
      <c r="G13" s="214"/>
      <c r="H13" s="317" t="s">
        <v>48</v>
      </c>
      <c r="I13" s="1302" t="s">
        <v>30</v>
      </c>
      <c r="J13" s="1303"/>
      <c r="K13" s="1304"/>
      <c r="L13" s="826"/>
      <c r="M13" s="826"/>
      <c r="N13" s="826"/>
      <c r="O13" s="1302" t="s">
        <v>27</v>
      </c>
      <c r="P13" s="1304"/>
      <c r="Q13" s="826"/>
      <c r="R13" s="826"/>
      <c r="S13" s="826"/>
      <c r="T13" s="1302"/>
      <c r="U13" s="1306"/>
      <c r="V13" s="826"/>
      <c r="W13" s="826"/>
      <c r="X13" s="826"/>
      <c r="Y13" s="1292"/>
      <c r="Z13" s="1293"/>
      <c r="AA13" s="1293"/>
      <c r="AB13" s="1293"/>
      <c r="AC13" s="1293"/>
      <c r="AD13" s="1293"/>
      <c r="AE13" s="1293"/>
      <c r="AF13" s="1293"/>
      <c r="AG13" s="1293"/>
      <c r="AH13" s="1293"/>
      <c r="AI13" s="1294"/>
      <c r="AJ13" s="1286"/>
      <c r="AK13" s="1287"/>
      <c r="AL13" s="1287"/>
      <c r="AM13" s="1287"/>
      <c r="AN13" s="1287"/>
      <c r="AO13" s="1287"/>
      <c r="AP13" s="1287"/>
      <c r="AQ13" s="1287"/>
      <c r="AR13" s="1287"/>
      <c r="AS13" s="1287"/>
      <c r="AT13" s="1287"/>
      <c r="AU13" s="1287"/>
      <c r="AV13" s="1287"/>
      <c r="AW13" s="1287"/>
      <c r="AX13" s="1287"/>
      <c r="AY13" s="1287"/>
      <c r="AZ13" s="1287"/>
      <c r="BA13" s="1287"/>
      <c r="BB13" s="1287"/>
      <c r="BC13" s="1287"/>
      <c r="BD13" s="1288"/>
      <c r="BE13" s="825"/>
      <c r="BF13" s="825"/>
      <c r="BG13" s="825"/>
      <c r="BH13" s="1280"/>
      <c r="BI13" s="1281"/>
      <c r="BJ13" s="1281"/>
      <c r="BK13" s="1281"/>
      <c r="BL13" s="1281"/>
      <c r="BM13" s="1281"/>
      <c r="BN13" s="1281"/>
      <c r="BO13" s="1281"/>
      <c r="BP13" s="1281"/>
      <c r="BQ13" s="1281"/>
      <c r="BR13" s="1281"/>
      <c r="BS13" s="1281"/>
      <c r="BT13" s="1281"/>
      <c r="BU13" s="1281"/>
      <c r="BV13" s="1281"/>
      <c r="BW13" s="1281"/>
      <c r="BX13" s="1281"/>
      <c r="BY13" s="1281"/>
      <c r="BZ13" s="1281"/>
      <c r="CA13" s="1281"/>
      <c r="CB13" s="1281"/>
      <c r="CC13" s="1281"/>
      <c r="CD13" s="1281"/>
      <c r="CE13" s="1281"/>
      <c r="CF13" s="1281"/>
      <c r="CG13" s="1281"/>
      <c r="CH13" s="1281"/>
      <c r="CI13" s="1281"/>
      <c r="CJ13" s="1281"/>
      <c r="CK13" s="1281"/>
      <c r="CL13" s="1281"/>
      <c r="CM13" s="1281"/>
      <c r="CN13" s="1282"/>
      <c r="CO13" s="61"/>
      <c r="CP13" s="61"/>
      <c r="CQ13" s="61"/>
      <c r="CR13" s="61"/>
      <c r="CS13" s="61"/>
      <c r="CT13" s="3"/>
      <c r="CU13" s="3"/>
      <c r="CV13" s="61"/>
      <c r="CW13" s="61"/>
      <c r="CX13" s="61"/>
      <c r="CY13" s="61"/>
      <c r="CZ13" s="3"/>
    </row>
    <row r="14" spans="1:105" ht="15.75" customHeight="1" x14ac:dyDescent="0.3">
      <c r="A14" s="208"/>
      <c r="B14" s="209" t="s">
        <v>1165</v>
      </c>
      <c r="C14" s="210"/>
      <c r="D14" s="210"/>
      <c r="E14" s="211"/>
      <c r="F14" s="227"/>
      <c r="G14" s="210"/>
      <c r="H14" s="1296" t="s">
        <v>272</v>
      </c>
      <c r="I14" s="1297"/>
      <c r="J14" s="1297"/>
      <c r="K14" s="1297"/>
      <c r="L14" s="1297"/>
      <c r="M14" s="1297"/>
      <c r="N14" s="1297"/>
      <c r="O14" s="1297"/>
      <c r="P14" s="1297"/>
      <c r="Q14" s="1297"/>
      <c r="R14" s="1297"/>
      <c r="S14" s="1297"/>
      <c r="T14" s="1297"/>
      <c r="U14" s="1298"/>
      <c r="V14" s="833"/>
      <c r="W14" s="833"/>
      <c r="X14" s="833"/>
      <c r="Y14" s="1289" t="s">
        <v>374</v>
      </c>
      <c r="Z14" s="1290"/>
      <c r="AA14" s="1359"/>
      <c r="AB14" s="1359"/>
      <c r="AC14" s="1359"/>
      <c r="AD14" s="1290"/>
      <c r="AE14" s="1290"/>
      <c r="AF14" s="1359"/>
      <c r="AG14" s="1359"/>
      <c r="AH14" s="1359"/>
      <c r="AI14" s="1291"/>
      <c r="AJ14" s="1283" t="s">
        <v>372</v>
      </c>
      <c r="AK14" s="1357"/>
      <c r="AL14" s="1357"/>
      <c r="AM14" s="1357"/>
      <c r="AN14" s="1284"/>
      <c r="AO14" s="1284"/>
      <c r="AP14" s="1357"/>
      <c r="AQ14" s="1357"/>
      <c r="AR14" s="1357"/>
      <c r="AS14" s="1284"/>
      <c r="AT14" s="1284"/>
      <c r="AU14" s="1357"/>
      <c r="AV14" s="1357"/>
      <c r="AW14" s="1357"/>
      <c r="AX14" s="1284"/>
      <c r="AY14" s="1284"/>
      <c r="AZ14" s="1357"/>
      <c r="BA14" s="1357"/>
      <c r="BB14" s="1357"/>
      <c r="BC14" s="1284"/>
      <c r="BD14" s="1285"/>
      <c r="BE14" s="830"/>
      <c r="BF14" s="830"/>
      <c r="BG14" s="830"/>
      <c r="BH14" s="1273" t="s">
        <v>271</v>
      </c>
      <c r="BI14" s="1274"/>
      <c r="BJ14" s="1275"/>
      <c r="BK14" s="1275"/>
      <c r="BL14" s="1275"/>
      <c r="BM14" s="1274"/>
      <c r="BN14" s="1274"/>
      <c r="BO14" s="1275"/>
      <c r="BP14" s="1275"/>
      <c r="BQ14" s="1275"/>
      <c r="BR14" s="1274"/>
      <c r="BS14" s="1275"/>
      <c r="BT14" s="1275"/>
      <c r="BU14" s="1275"/>
      <c r="BV14" s="1275"/>
      <c r="BW14" s="1275"/>
      <c r="BX14" s="1274"/>
      <c r="BY14" s="1275"/>
      <c r="BZ14" s="1275"/>
      <c r="CA14" s="1275"/>
      <c r="CB14" s="1274"/>
      <c r="CC14" s="1274"/>
      <c r="CD14" s="1275"/>
      <c r="CE14" s="1275"/>
      <c r="CF14" s="1275"/>
      <c r="CG14" s="1275"/>
      <c r="CH14" s="1274"/>
      <c r="CI14" s="1274"/>
      <c r="CJ14" s="1275"/>
      <c r="CK14" s="1275"/>
      <c r="CL14" s="1275"/>
      <c r="CM14" s="1275"/>
      <c r="CN14" s="1276"/>
      <c r="CO14" s="90"/>
      <c r="CP14" s="90"/>
      <c r="CQ14" s="90"/>
      <c r="CR14" s="90"/>
      <c r="CS14" s="90"/>
      <c r="CT14" s="3"/>
      <c r="CU14" s="3"/>
      <c r="CV14" s="90"/>
      <c r="CW14" s="90"/>
      <c r="CX14" s="90"/>
      <c r="CY14" s="90"/>
      <c r="CZ14" s="3"/>
    </row>
    <row r="15" spans="1:105" ht="18" customHeight="1" thickBot="1" x14ac:dyDescent="0.35">
      <c r="A15" s="208"/>
      <c r="B15" s="215" t="s">
        <v>247</v>
      </c>
      <c r="C15" s="216"/>
      <c r="D15" s="217" t="s">
        <v>248</v>
      </c>
      <c r="E15" s="212">
        <v>7</v>
      </c>
      <c r="F15" s="217" t="s">
        <v>250</v>
      </c>
      <c r="G15" s="315">
        <v>3</v>
      </c>
      <c r="H15" s="298" t="s">
        <v>44</v>
      </c>
      <c r="I15" s="1299" t="s">
        <v>50</v>
      </c>
      <c r="J15" s="1300"/>
      <c r="K15" s="1301"/>
      <c r="L15" s="824"/>
      <c r="M15" s="824"/>
      <c r="N15" s="824"/>
      <c r="O15" s="1299" t="s">
        <v>31</v>
      </c>
      <c r="P15" s="1301"/>
      <c r="Q15" s="824"/>
      <c r="R15" s="824"/>
      <c r="S15" s="824"/>
      <c r="T15" s="1299" t="s">
        <v>28</v>
      </c>
      <c r="U15" s="1305"/>
      <c r="V15" s="824"/>
      <c r="W15" s="824"/>
      <c r="X15" s="824"/>
      <c r="Y15" s="1292"/>
      <c r="Z15" s="1293"/>
      <c r="AA15" s="1293"/>
      <c r="AB15" s="1293"/>
      <c r="AC15" s="1293"/>
      <c r="AD15" s="1293"/>
      <c r="AE15" s="1293"/>
      <c r="AF15" s="1293"/>
      <c r="AG15" s="1293"/>
      <c r="AH15" s="1293"/>
      <c r="AI15" s="1294"/>
      <c r="AJ15" s="1286"/>
      <c r="AK15" s="1287"/>
      <c r="AL15" s="1287"/>
      <c r="AM15" s="1287"/>
      <c r="AN15" s="1287"/>
      <c r="AO15" s="1287"/>
      <c r="AP15" s="1287"/>
      <c r="AQ15" s="1287"/>
      <c r="AR15" s="1287"/>
      <c r="AS15" s="1287"/>
      <c r="AT15" s="1287"/>
      <c r="AU15" s="1287"/>
      <c r="AV15" s="1287"/>
      <c r="AW15" s="1287"/>
      <c r="AX15" s="1287"/>
      <c r="AY15" s="1287"/>
      <c r="AZ15" s="1287"/>
      <c r="BA15" s="1287"/>
      <c r="BB15" s="1287"/>
      <c r="BC15" s="1287"/>
      <c r="BD15" s="1288"/>
      <c r="BE15" s="836"/>
      <c r="BF15" s="836"/>
      <c r="BG15" s="836"/>
      <c r="BH15" s="1277"/>
      <c r="BI15" s="1278"/>
      <c r="BJ15" s="1278"/>
      <c r="BK15" s="1278"/>
      <c r="BL15" s="1278"/>
      <c r="BM15" s="1278"/>
      <c r="BN15" s="1278"/>
      <c r="BO15" s="1278"/>
      <c r="BP15" s="1278"/>
      <c r="BQ15" s="1278"/>
      <c r="BR15" s="1278"/>
      <c r="BS15" s="1278"/>
      <c r="BT15" s="1278"/>
      <c r="BU15" s="1278"/>
      <c r="BV15" s="1278"/>
      <c r="BW15" s="1278"/>
      <c r="BX15" s="1278"/>
      <c r="BY15" s="1278"/>
      <c r="BZ15" s="1278"/>
      <c r="CA15" s="1278"/>
      <c r="CB15" s="1278"/>
      <c r="CC15" s="1278"/>
      <c r="CD15" s="1278"/>
      <c r="CE15" s="1278"/>
      <c r="CF15" s="1278"/>
      <c r="CG15" s="1278"/>
      <c r="CH15" s="1278"/>
      <c r="CI15" s="1278"/>
      <c r="CJ15" s="1278"/>
      <c r="CK15" s="1278"/>
      <c r="CL15" s="1278"/>
      <c r="CM15" s="1278"/>
      <c r="CN15" s="1279"/>
      <c r="CO15" s="206"/>
      <c r="CP15" s="206"/>
      <c r="CQ15" s="206"/>
      <c r="CR15" s="206"/>
      <c r="CS15" s="206"/>
      <c r="CT15" s="3"/>
      <c r="CU15" s="3"/>
      <c r="CV15" s="206"/>
      <c r="CW15" s="206"/>
      <c r="CX15" s="206"/>
      <c r="CY15" s="206"/>
      <c r="CZ15" s="3"/>
    </row>
    <row r="16" spans="1:105" ht="18" customHeight="1" x14ac:dyDescent="0.3">
      <c r="A16" s="208"/>
      <c r="B16" s="210"/>
      <c r="C16" s="216"/>
      <c r="D16" s="217" t="s">
        <v>249</v>
      </c>
      <c r="E16" s="212">
        <v>7</v>
      </c>
      <c r="F16" s="217" t="s">
        <v>29</v>
      </c>
      <c r="G16" s="315">
        <v>2</v>
      </c>
      <c r="H16" s="298" t="s">
        <v>46</v>
      </c>
      <c r="I16" s="1299" t="s">
        <v>7</v>
      </c>
      <c r="J16" s="1300"/>
      <c r="K16" s="1301"/>
      <c r="L16" s="824"/>
      <c r="M16" s="824"/>
      <c r="N16" s="824"/>
      <c r="O16" s="1299" t="s">
        <v>56</v>
      </c>
      <c r="P16" s="1301"/>
      <c r="Q16" s="824"/>
      <c r="R16" s="824"/>
      <c r="S16" s="824"/>
      <c r="T16" s="1299" t="s">
        <v>32</v>
      </c>
      <c r="U16" s="1305"/>
      <c r="V16" s="824"/>
      <c r="W16" s="824"/>
      <c r="X16" s="824"/>
      <c r="Y16" s="1289" t="s">
        <v>373</v>
      </c>
      <c r="Z16" s="1290"/>
      <c r="AA16" s="1359"/>
      <c r="AB16" s="1359"/>
      <c r="AC16" s="1359"/>
      <c r="AD16" s="1290"/>
      <c r="AE16" s="1290"/>
      <c r="AF16" s="1359"/>
      <c r="AG16" s="1359"/>
      <c r="AH16" s="1359"/>
      <c r="AI16" s="1291"/>
      <c r="AJ16" s="1283" t="s">
        <v>379</v>
      </c>
      <c r="AK16" s="1357"/>
      <c r="AL16" s="1357"/>
      <c r="AM16" s="1357"/>
      <c r="AN16" s="1284"/>
      <c r="AO16" s="1284"/>
      <c r="AP16" s="1357"/>
      <c r="AQ16" s="1357"/>
      <c r="AR16" s="1357"/>
      <c r="AS16" s="1284"/>
      <c r="AT16" s="1284"/>
      <c r="AU16" s="1357"/>
      <c r="AV16" s="1357"/>
      <c r="AW16" s="1357"/>
      <c r="AX16" s="1284"/>
      <c r="AY16" s="1284"/>
      <c r="AZ16" s="1357"/>
      <c r="BA16" s="1357"/>
      <c r="BB16" s="1357"/>
      <c r="BC16" s="1284"/>
      <c r="BD16" s="1285"/>
      <c r="BE16" s="836"/>
      <c r="BF16" s="836"/>
      <c r="BG16" s="836"/>
      <c r="BH16" s="1277"/>
      <c r="BI16" s="1278"/>
      <c r="BJ16" s="1278"/>
      <c r="BK16" s="1278"/>
      <c r="BL16" s="1278"/>
      <c r="BM16" s="1278"/>
      <c r="BN16" s="1278"/>
      <c r="BO16" s="1278"/>
      <c r="BP16" s="1278"/>
      <c r="BQ16" s="1278"/>
      <c r="BR16" s="1278"/>
      <c r="BS16" s="1278"/>
      <c r="BT16" s="1278"/>
      <c r="BU16" s="1278"/>
      <c r="BV16" s="1278"/>
      <c r="BW16" s="1278"/>
      <c r="BX16" s="1278"/>
      <c r="BY16" s="1278"/>
      <c r="BZ16" s="1278"/>
      <c r="CA16" s="1278"/>
      <c r="CB16" s="1278"/>
      <c r="CC16" s="1278"/>
      <c r="CD16" s="1278"/>
      <c r="CE16" s="1278"/>
      <c r="CF16" s="1278"/>
      <c r="CG16" s="1278"/>
      <c r="CH16" s="1278"/>
      <c r="CI16" s="1278"/>
      <c r="CJ16" s="1278"/>
      <c r="CK16" s="1278"/>
      <c r="CL16" s="1278"/>
      <c r="CM16" s="1278"/>
      <c r="CN16" s="1279"/>
      <c r="CO16" s="90"/>
      <c r="CP16" s="90"/>
      <c r="CQ16" s="90"/>
      <c r="CR16" s="90"/>
      <c r="CS16" s="90"/>
      <c r="CT16" s="3"/>
      <c r="CU16" s="3"/>
      <c r="CV16" s="90"/>
      <c r="CW16" s="90"/>
      <c r="CX16" s="90"/>
      <c r="CY16" s="90"/>
      <c r="CZ16" s="3"/>
    </row>
    <row r="17" spans="1:114" ht="18" customHeight="1" thickBot="1" x14ac:dyDescent="0.35">
      <c r="A17" s="208"/>
      <c r="B17" s="228"/>
      <c r="C17" s="208" t="s">
        <v>261</v>
      </c>
      <c r="D17" s="275" t="s">
        <v>263</v>
      </c>
      <c r="E17" s="316">
        <v>18</v>
      </c>
      <c r="F17" s="275" t="s">
        <v>264</v>
      </c>
      <c r="G17" s="214"/>
      <c r="H17" s="317" t="s">
        <v>48</v>
      </c>
      <c r="I17" s="1302" t="s">
        <v>30</v>
      </c>
      <c r="J17" s="1303"/>
      <c r="K17" s="1304"/>
      <c r="L17" s="826"/>
      <c r="M17" s="826"/>
      <c r="N17" s="826"/>
      <c r="O17" s="1302" t="s">
        <v>27</v>
      </c>
      <c r="P17" s="1304"/>
      <c r="Q17" s="826"/>
      <c r="R17" s="826"/>
      <c r="S17" s="826"/>
      <c r="T17" s="1302"/>
      <c r="U17" s="1306"/>
      <c r="V17" s="826"/>
      <c r="W17" s="826"/>
      <c r="X17" s="826"/>
      <c r="Y17" s="1292"/>
      <c r="Z17" s="1293"/>
      <c r="AA17" s="1293"/>
      <c r="AB17" s="1293"/>
      <c r="AC17" s="1293"/>
      <c r="AD17" s="1293"/>
      <c r="AE17" s="1293"/>
      <c r="AF17" s="1293"/>
      <c r="AG17" s="1293"/>
      <c r="AH17" s="1293"/>
      <c r="AI17" s="1294"/>
      <c r="AJ17" s="1286"/>
      <c r="AK17" s="1287"/>
      <c r="AL17" s="1287"/>
      <c r="AM17" s="1287"/>
      <c r="AN17" s="1287"/>
      <c r="AO17" s="1287"/>
      <c r="AP17" s="1287"/>
      <c r="AQ17" s="1287"/>
      <c r="AR17" s="1287"/>
      <c r="AS17" s="1287"/>
      <c r="AT17" s="1287"/>
      <c r="AU17" s="1287"/>
      <c r="AV17" s="1287"/>
      <c r="AW17" s="1287"/>
      <c r="AX17" s="1287"/>
      <c r="AY17" s="1287"/>
      <c r="AZ17" s="1287"/>
      <c r="BA17" s="1287"/>
      <c r="BB17" s="1287"/>
      <c r="BC17" s="1287"/>
      <c r="BD17" s="1288"/>
      <c r="BE17" s="825"/>
      <c r="BF17" s="825"/>
      <c r="BG17" s="825"/>
      <c r="BH17" s="1280"/>
      <c r="BI17" s="1281"/>
      <c r="BJ17" s="1281"/>
      <c r="BK17" s="1281"/>
      <c r="BL17" s="1281"/>
      <c r="BM17" s="1281"/>
      <c r="BN17" s="1281"/>
      <c r="BO17" s="1281"/>
      <c r="BP17" s="1281"/>
      <c r="BQ17" s="1281"/>
      <c r="BR17" s="1281"/>
      <c r="BS17" s="1281"/>
      <c r="BT17" s="1281"/>
      <c r="BU17" s="1281"/>
      <c r="BV17" s="1281"/>
      <c r="BW17" s="1281"/>
      <c r="BX17" s="1281"/>
      <c r="BY17" s="1281"/>
      <c r="BZ17" s="1281"/>
      <c r="CA17" s="1281"/>
      <c r="CB17" s="1281"/>
      <c r="CC17" s="1281"/>
      <c r="CD17" s="1281"/>
      <c r="CE17" s="1281"/>
      <c r="CF17" s="1281"/>
      <c r="CG17" s="1281"/>
      <c r="CH17" s="1281"/>
      <c r="CI17" s="1281"/>
      <c r="CJ17" s="1281"/>
      <c r="CK17" s="1281"/>
      <c r="CL17" s="1281"/>
      <c r="CM17" s="1281"/>
      <c r="CN17" s="1282"/>
      <c r="CO17" s="61"/>
      <c r="CP17" s="61"/>
      <c r="CQ17" s="61"/>
      <c r="CR17" s="61"/>
      <c r="CS17" s="61"/>
      <c r="CT17" s="3"/>
      <c r="CU17" s="3"/>
      <c r="CV17" s="61"/>
      <c r="CW17" s="61"/>
      <c r="CX17" s="61"/>
      <c r="CY17" s="61"/>
      <c r="CZ17" s="3"/>
    </row>
    <row r="18" spans="1:114" ht="15.75" customHeight="1" x14ac:dyDescent="0.3">
      <c r="A18" s="208"/>
      <c r="B18" s="209" t="s">
        <v>1166</v>
      </c>
      <c r="C18" s="210"/>
      <c r="D18" s="210"/>
      <c r="E18" s="211"/>
      <c r="F18" s="227"/>
      <c r="G18" s="210"/>
      <c r="H18" s="1296" t="s">
        <v>272</v>
      </c>
      <c r="I18" s="1297"/>
      <c r="J18" s="1297"/>
      <c r="K18" s="1297"/>
      <c r="L18" s="1297"/>
      <c r="M18" s="1297"/>
      <c r="N18" s="1297"/>
      <c r="O18" s="1297"/>
      <c r="P18" s="1297"/>
      <c r="Q18" s="1297"/>
      <c r="R18" s="1297"/>
      <c r="S18" s="1297"/>
      <c r="T18" s="1297"/>
      <c r="U18" s="1298"/>
      <c r="V18" s="833"/>
      <c r="W18" s="833"/>
      <c r="X18" s="833"/>
      <c r="Y18" s="1289" t="s">
        <v>374</v>
      </c>
      <c r="Z18" s="1290"/>
      <c r="AA18" s="1359"/>
      <c r="AB18" s="1359"/>
      <c r="AC18" s="1359"/>
      <c r="AD18" s="1290"/>
      <c r="AE18" s="1290"/>
      <c r="AF18" s="1359"/>
      <c r="AG18" s="1359"/>
      <c r="AH18" s="1359"/>
      <c r="AI18" s="1291"/>
      <c r="AJ18" s="1283" t="s">
        <v>372</v>
      </c>
      <c r="AK18" s="1357"/>
      <c r="AL18" s="1357"/>
      <c r="AM18" s="1357"/>
      <c r="AN18" s="1284"/>
      <c r="AO18" s="1284"/>
      <c r="AP18" s="1357"/>
      <c r="AQ18" s="1357"/>
      <c r="AR18" s="1357"/>
      <c r="AS18" s="1284"/>
      <c r="AT18" s="1284"/>
      <c r="AU18" s="1357"/>
      <c r="AV18" s="1357"/>
      <c r="AW18" s="1357"/>
      <c r="AX18" s="1284"/>
      <c r="AY18" s="1284"/>
      <c r="AZ18" s="1357"/>
      <c r="BA18" s="1357"/>
      <c r="BB18" s="1357"/>
      <c r="BC18" s="1284"/>
      <c r="BD18" s="1285"/>
      <c r="BE18" s="830"/>
      <c r="BF18" s="830"/>
      <c r="BG18" s="830"/>
      <c r="BH18" s="1273" t="s">
        <v>271</v>
      </c>
      <c r="BI18" s="1274"/>
      <c r="BJ18" s="1275"/>
      <c r="BK18" s="1275"/>
      <c r="BL18" s="1275"/>
      <c r="BM18" s="1274"/>
      <c r="BN18" s="1274"/>
      <c r="BO18" s="1275"/>
      <c r="BP18" s="1275"/>
      <c r="BQ18" s="1275"/>
      <c r="BR18" s="1274"/>
      <c r="BS18" s="1275"/>
      <c r="BT18" s="1275"/>
      <c r="BU18" s="1275"/>
      <c r="BV18" s="1275"/>
      <c r="BW18" s="1275"/>
      <c r="BX18" s="1274"/>
      <c r="BY18" s="1275"/>
      <c r="BZ18" s="1275"/>
      <c r="CA18" s="1275"/>
      <c r="CB18" s="1274"/>
      <c r="CC18" s="1274"/>
      <c r="CD18" s="1275"/>
      <c r="CE18" s="1275"/>
      <c r="CF18" s="1275"/>
      <c r="CG18" s="1275"/>
      <c r="CH18" s="1274"/>
      <c r="CI18" s="1274"/>
      <c r="CJ18" s="1275"/>
      <c r="CK18" s="1275"/>
      <c r="CL18" s="1275"/>
      <c r="CM18" s="1275"/>
      <c r="CN18" s="1276"/>
      <c r="CO18" s="90"/>
      <c r="CP18" s="90"/>
      <c r="CQ18" s="90"/>
      <c r="CR18" s="90"/>
      <c r="CS18" s="90"/>
      <c r="CT18" s="3"/>
      <c r="CU18" s="3"/>
      <c r="CV18" s="90"/>
      <c r="CW18" s="90"/>
      <c r="CX18" s="90"/>
      <c r="CY18" s="90"/>
      <c r="CZ18" s="3"/>
    </row>
    <row r="19" spans="1:114" ht="18" customHeight="1" thickBot="1" x14ac:dyDescent="0.35">
      <c r="A19" s="208"/>
      <c r="B19" s="215" t="s">
        <v>247</v>
      </c>
      <c r="C19" s="216"/>
      <c r="D19" s="217" t="s">
        <v>248</v>
      </c>
      <c r="E19" s="212">
        <v>7</v>
      </c>
      <c r="F19" s="217" t="s">
        <v>250</v>
      </c>
      <c r="G19" s="315">
        <v>3</v>
      </c>
      <c r="H19" s="298" t="s">
        <v>44</v>
      </c>
      <c r="I19" s="1299" t="s">
        <v>50</v>
      </c>
      <c r="J19" s="1300"/>
      <c r="K19" s="1301"/>
      <c r="L19" s="824"/>
      <c r="M19" s="824"/>
      <c r="N19" s="824"/>
      <c r="O19" s="1299" t="s">
        <v>31</v>
      </c>
      <c r="P19" s="1301"/>
      <c r="Q19" s="824"/>
      <c r="R19" s="824"/>
      <c r="S19" s="824"/>
      <c r="T19" s="1299" t="s">
        <v>28</v>
      </c>
      <c r="U19" s="1305"/>
      <c r="V19" s="824"/>
      <c r="W19" s="824"/>
      <c r="X19" s="824"/>
      <c r="Y19" s="1292"/>
      <c r="Z19" s="1293"/>
      <c r="AA19" s="1293"/>
      <c r="AB19" s="1293"/>
      <c r="AC19" s="1293"/>
      <c r="AD19" s="1293"/>
      <c r="AE19" s="1293"/>
      <c r="AF19" s="1293"/>
      <c r="AG19" s="1293"/>
      <c r="AH19" s="1293"/>
      <c r="AI19" s="1294"/>
      <c r="AJ19" s="1286"/>
      <c r="AK19" s="1287"/>
      <c r="AL19" s="1287"/>
      <c r="AM19" s="1287"/>
      <c r="AN19" s="1287"/>
      <c r="AO19" s="1287"/>
      <c r="AP19" s="1287"/>
      <c r="AQ19" s="1287"/>
      <c r="AR19" s="1287"/>
      <c r="AS19" s="1287"/>
      <c r="AT19" s="1287"/>
      <c r="AU19" s="1287"/>
      <c r="AV19" s="1287"/>
      <c r="AW19" s="1287"/>
      <c r="AX19" s="1287"/>
      <c r="AY19" s="1287"/>
      <c r="AZ19" s="1287"/>
      <c r="BA19" s="1287"/>
      <c r="BB19" s="1287"/>
      <c r="BC19" s="1287"/>
      <c r="BD19" s="1288"/>
      <c r="BE19" s="836"/>
      <c r="BF19" s="836"/>
      <c r="BG19" s="836"/>
      <c r="BH19" s="1277"/>
      <c r="BI19" s="1278"/>
      <c r="BJ19" s="1278"/>
      <c r="BK19" s="1278"/>
      <c r="BL19" s="1278"/>
      <c r="BM19" s="1278"/>
      <c r="BN19" s="1278"/>
      <c r="BO19" s="1278"/>
      <c r="BP19" s="1278"/>
      <c r="BQ19" s="1278"/>
      <c r="BR19" s="1278"/>
      <c r="BS19" s="1278"/>
      <c r="BT19" s="1278"/>
      <c r="BU19" s="1278"/>
      <c r="BV19" s="1278"/>
      <c r="BW19" s="1278"/>
      <c r="BX19" s="1278"/>
      <c r="BY19" s="1278"/>
      <c r="BZ19" s="1278"/>
      <c r="CA19" s="1278"/>
      <c r="CB19" s="1278"/>
      <c r="CC19" s="1278"/>
      <c r="CD19" s="1278"/>
      <c r="CE19" s="1278"/>
      <c r="CF19" s="1278"/>
      <c r="CG19" s="1278"/>
      <c r="CH19" s="1278"/>
      <c r="CI19" s="1278"/>
      <c r="CJ19" s="1278"/>
      <c r="CK19" s="1278"/>
      <c r="CL19" s="1278"/>
      <c r="CM19" s="1278"/>
      <c r="CN19" s="1279"/>
      <c r="CO19" s="206"/>
      <c r="CP19" s="206"/>
      <c r="CQ19" s="206"/>
      <c r="CR19" s="206"/>
      <c r="CS19" s="206"/>
      <c r="CT19" s="3"/>
      <c r="CU19" s="3"/>
      <c r="CV19" s="206"/>
      <c r="CW19" s="206"/>
      <c r="CX19" s="206"/>
      <c r="CY19" s="206"/>
      <c r="CZ19" s="3"/>
    </row>
    <row r="20" spans="1:114" ht="18" customHeight="1" x14ac:dyDescent="0.3">
      <c r="A20" s="208"/>
      <c r="B20" s="210"/>
      <c r="C20" s="216"/>
      <c r="D20" s="217" t="s">
        <v>249</v>
      </c>
      <c r="E20" s="212">
        <v>7</v>
      </c>
      <c r="F20" s="217" t="s">
        <v>29</v>
      </c>
      <c r="G20" s="315">
        <v>2</v>
      </c>
      <c r="H20" s="298" t="s">
        <v>46</v>
      </c>
      <c r="I20" s="1299" t="s">
        <v>7</v>
      </c>
      <c r="J20" s="1300"/>
      <c r="K20" s="1301"/>
      <c r="L20" s="824"/>
      <c r="M20" s="824"/>
      <c r="N20" s="824"/>
      <c r="O20" s="1299" t="s">
        <v>56</v>
      </c>
      <c r="P20" s="1301"/>
      <c r="Q20" s="824"/>
      <c r="R20" s="824"/>
      <c r="S20" s="824"/>
      <c r="T20" s="1299" t="s">
        <v>32</v>
      </c>
      <c r="U20" s="1305"/>
      <c r="V20" s="824"/>
      <c r="W20" s="824"/>
      <c r="X20" s="824"/>
      <c r="Y20" s="1289" t="s">
        <v>373</v>
      </c>
      <c r="Z20" s="1290"/>
      <c r="AA20" s="1359"/>
      <c r="AB20" s="1359"/>
      <c r="AC20" s="1359"/>
      <c r="AD20" s="1290"/>
      <c r="AE20" s="1290"/>
      <c r="AF20" s="1359"/>
      <c r="AG20" s="1359"/>
      <c r="AH20" s="1359"/>
      <c r="AI20" s="1291"/>
      <c r="AJ20" s="1283" t="s">
        <v>379</v>
      </c>
      <c r="AK20" s="1357"/>
      <c r="AL20" s="1357"/>
      <c r="AM20" s="1357"/>
      <c r="AN20" s="1284"/>
      <c r="AO20" s="1284"/>
      <c r="AP20" s="1357"/>
      <c r="AQ20" s="1357"/>
      <c r="AR20" s="1357"/>
      <c r="AS20" s="1284"/>
      <c r="AT20" s="1284"/>
      <c r="AU20" s="1357"/>
      <c r="AV20" s="1357"/>
      <c r="AW20" s="1357"/>
      <c r="AX20" s="1284"/>
      <c r="AY20" s="1284"/>
      <c r="AZ20" s="1357"/>
      <c r="BA20" s="1357"/>
      <c r="BB20" s="1357"/>
      <c r="BC20" s="1284"/>
      <c r="BD20" s="1285"/>
      <c r="BE20" s="836"/>
      <c r="BF20" s="836"/>
      <c r="BG20" s="836"/>
      <c r="BH20" s="1277"/>
      <c r="BI20" s="1278"/>
      <c r="BJ20" s="1278"/>
      <c r="BK20" s="1278"/>
      <c r="BL20" s="1278"/>
      <c r="BM20" s="1278"/>
      <c r="BN20" s="1278"/>
      <c r="BO20" s="1278"/>
      <c r="BP20" s="1278"/>
      <c r="BQ20" s="1278"/>
      <c r="BR20" s="1278"/>
      <c r="BS20" s="1278"/>
      <c r="BT20" s="1278"/>
      <c r="BU20" s="1278"/>
      <c r="BV20" s="1278"/>
      <c r="BW20" s="1278"/>
      <c r="BX20" s="1278"/>
      <c r="BY20" s="1278"/>
      <c r="BZ20" s="1278"/>
      <c r="CA20" s="1278"/>
      <c r="CB20" s="1278"/>
      <c r="CC20" s="1278"/>
      <c r="CD20" s="1278"/>
      <c r="CE20" s="1278"/>
      <c r="CF20" s="1278"/>
      <c r="CG20" s="1278"/>
      <c r="CH20" s="1278"/>
      <c r="CI20" s="1278"/>
      <c r="CJ20" s="1278"/>
      <c r="CK20" s="1278"/>
      <c r="CL20" s="1278"/>
      <c r="CM20" s="1278"/>
      <c r="CN20" s="1279"/>
      <c r="CO20" s="90"/>
      <c r="CP20" s="90"/>
      <c r="CQ20" s="90"/>
      <c r="CR20" s="90"/>
      <c r="CS20" s="90"/>
      <c r="CT20" s="3"/>
      <c r="CU20" s="3"/>
      <c r="CV20" s="90"/>
      <c r="CW20" s="90"/>
      <c r="CX20" s="90"/>
      <c r="CY20" s="90"/>
      <c r="CZ20" s="3"/>
    </row>
    <row r="21" spans="1:114" ht="18" customHeight="1" thickBot="1" x14ac:dyDescent="0.35">
      <c r="A21" s="208"/>
      <c r="B21" s="228"/>
      <c r="C21" s="208" t="s">
        <v>261</v>
      </c>
      <c r="D21" s="275" t="s">
        <v>263</v>
      </c>
      <c r="E21" s="316">
        <v>18</v>
      </c>
      <c r="F21" s="275" t="s">
        <v>264</v>
      </c>
      <c r="G21" s="214"/>
      <c r="H21" s="317" t="s">
        <v>48</v>
      </c>
      <c r="I21" s="1302" t="s">
        <v>30</v>
      </c>
      <c r="J21" s="1303"/>
      <c r="K21" s="1304"/>
      <c r="L21" s="826"/>
      <c r="M21" s="826"/>
      <c r="N21" s="826"/>
      <c r="O21" s="1302" t="s">
        <v>27</v>
      </c>
      <c r="P21" s="1304"/>
      <c r="Q21" s="826"/>
      <c r="R21" s="826"/>
      <c r="S21" s="826"/>
      <c r="T21" s="1302"/>
      <c r="U21" s="1306"/>
      <c r="V21" s="826"/>
      <c r="W21" s="826"/>
      <c r="X21" s="826"/>
      <c r="Y21" s="1292"/>
      <c r="Z21" s="1293"/>
      <c r="AA21" s="1293"/>
      <c r="AB21" s="1293"/>
      <c r="AC21" s="1293"/>
      <c r="AD21" s="1293"/>
      <c r="AE21" s="1293"/>
      <c r="AF21" s="1293"/>
      <c r="AG21" s="1293"/>
      <c r="AH21" s="1293"/>
      <c r="AI21" s="1294"/>
      <c r="AJ21" s="1286"/>
      <c r="AK21" s="1287"/>
      <c r="AL21" s="1287"/>
      <c r="AM21" s="1287"/>
      <c r="AN21" s="1287"/>
      <c r="AO21" s="1287"/>
      <c r="AP21" s="1287"/>
      <c r="AQ21" s="1287"/>
      <c r="AR21" s="1287"/>
      <c r="AS21" s="1287"/>
      <c r="AT21" s="1287"/>
      <c r="AU21" s="1287"/>
      <c r="AV21" s="1287"/>
      <c r="AW21" s="1287"/>
      <c r="AX21" s="1287"/>
      <c r="AY21" s="1287"/>
      <c r="AZ21" s="1287"/>
      <c r="BA21" s="1287"/>
      <c r="BB21" s="1287"/>
      <c r="BC21" s="1287"/>
      <c r="BD21" s="1288"/>
      <c r="BE21" s="825"/>
      <c r="BF21" s="825"/>
      <c r="BG21" s="825"/>
      <c r="BH21" s="1280"/>
      <c r="BI21" s="1281"/>
      <c r="BJ21" s="1281"/>
      <c r="BK21" s="1281"/>
      <c r="BL21" s="1281"/>
      <c r="BM21" s="1281"/>
      <c r="BN21" s="1281"/>
      <c r="BO21" s="1281"/>
      <c r="BP21" s="1281"/>
      <c r="BQ21" s="1281"/>
      <c r="BR21" s="1281"/>
      <c r="BS21" s="1281"/>
      <c r="BT21" s="1281"/>
      <c r="BU21" s="1281"/>
      <c r="BV21" s="1281"/>
      <c r="BW21" s="1281"/>
      <c r="BX21" s="1281"/>
      <c r="BY21" s="1281"/>
      <c r="BZ21" s="1281"/>
      <c r="CA21" s="1281"/>
      <c r="CB21" s="1281"/>
      <c r="CC21" s="1281"/>
      <c r="CD21" s="1281"/>
      <c r="CE21" s="1281"/>
      <c r="CF21" s="1281"/>
      <c r="CG21" s="1281"/>
      <c r="CH21" s="1281"/>
      <c r="CI21" s="1281"/>
      <c r="CJ21" s="1281"/>
      <c r="CK21" s="1281"/>
      <c r="CL21" s="1281"/>
      <c r="CM21" s="1281"/>
      <c r="CN21" s="1282"/>
      <c r="CO21" s="61"/>
      <c r="CP21" s="61"/>
      <c r="CQ21" s="61"/>
      <c r="CR21" s="61"/>
      <c r="CS21" s="61"/>
      <c r="CT21" s="3"/>
      <c r="CU21" s="3"/>
      <c r="CV21" s="61"/>
      <c r="CW21" s="61"/>
      <c r="CX21" s="61"/>
      <c r="CY21" s="61"/>
      <c r="CZ21" s="3"/>
    </row>
    <row r="22" spans="1:114" ht="15.75" customHeight="1" x14ac:dyDescent="0.3">
      <c r="A22" s="208"/>
      <c r="B22" s="209" t="s">
        <v>1167</v>
      </c>
      <c r="C22" s="210"/>
      <c r="D22" s="210"/>
      <c r="E22" s="211"/>
      <c r="F22" s="227"/>
      <c r="G22" s="210"/>
      <c r="H22" s="1296" t="s">
        <v>272</v>
      </c>
      <c r="I22" s="1297"/>
      <c r="J22" s="1297"/>
      <c r="K22" s="1297"/>
      <c r="L22" s="1297"/>
      <c r="M22" s="1297"/>
      <c r="N22" s="1297"/>
      <c r="O22" s="1297"/>
      <c r="P22" s="1297"/>
      <c r="Q22" s="1297"/>
      <c r="R22" s="1297"/>
      <c r="S22" s="1297"/>
      <c r="T22" s="1297"/>
      <c r="U22" s="1298"/>
      <c r="V22" s="833"/>
      <c r="W22" s="833"/>
      <c r="X22" s="833"/>
      <c r="Y22" s="1289" t="s">
        <v>374</v>
      </c>
      <c r="Z22" s="1290"/>
      <c r="AA22" s="1359"/>
      <c r="AB22" s="1359"/>
      <c r="AC22" s="1359"/>
      <c r="AD22" s="1290"/>
      <c r="AE22" s="1290"/>
      <c r="AF22" s="1359"/>
      <c r="AG22" s="1359"/>
      <c r="AH22" s="1359"/>
      <c r="AI22" s="1291"/>
      <c r="AJ22" s="1283" t="s">
        <v>372</v>
      </c>
      <c r="AK22" s="1357"/>
      <c r="AL22" s="1357"/>
      <c r="AM22" s="1357"/>
      <c r="AN22" s="1284"/>
      <c r="AO22" s="1284"/>
      <c r="AP22" s="1357"/>
      <c r="AQ22" s="1357"/>
      <c r="AR22" s="1357"/>
      <c r="AS22" s="1284"/>
      <c r="AT22" s="1284"/>
      <c r="AU22" s="1357"/>
      <c r="AV22" s="1357"/>
      <c r="AW22" s="1357"/>
      <c r="AX22" s="1284"/>
      <c r="AY22" s="1284"/>
      <c r="AZ22" s="1357"/>
      <c r="BA22" s="1357"/>
      <c r="BB22" s="1357"/>
      <c r="BC22" s="1284"/>
      <c r="BD22" s="1285"/>
      <c r="BE22" s="830"/>
      <c r="BF22" s="830"/>
      <c r="BG22" s="830"/>
      <c r="BH22" s="1273" t="s">
        <v>271</v>
      </c>
      <c r="BI22" s="1274"/>
      <c r="BJ22" s="1275"/>
      <c r="BK22" s="1275"/>
      <c r="BL22" s="1275"/>
      <c r="BM22" s="1274"/>
      <c r="BN22" s="1274"/>
      <c r="BO22" s="1275"/>
      <c r="BP22" s="1275"/>
      <c r="BQ22" s="1275"/>
      <c r="BR22" s="1274"/>
      <c r="BS22" s="1275"/>
      <c r="BT22" s="1275"/>
      <c r="BU22" s="1275"/>
      <c r="BV22" s="1275"/>
      <c r="BW22" s="1275"/>
      <c r="BX22" s="1274"/>
      <c r="BY22" s="1275"/>
      <c r="BZ22" s="1275"/>
      <c r="CA22" s="1275"/>
      <c r="CB22" s="1274"/>
      <c r="CC22" s="1274"/>
      <c r="CD22" s="1275"/>
      <c r="CE22" s="1275"/>
      <c r="CF22" s="1275"/>
      <c r="CG22" s="1275"/>
      <c r="CH22" s="1274"/>
      <c r="CI22" s="1274"/>
      <c r="CJ22" s="1275"/>
      <c r="CK22" s="1275"/>
      <c r="CL22" s="1275"/>
      <c r="CM22" s="1275"/>
      <c r="CN22" s="1276"/>
      <c r="CO22" s="90"/>
      <c r="CP22" s="90"/>
      <c r="CQ22" s="90"/>
      <c r="CR22" s="90"/>
      <c r="CS22" s="90"/>
      <c r="CT22" s="3"/>
      <c r="CU22" s="3"/>
      <c r="CV22" s="90"/>
      <c r="CW22" s="90"/>
      <c r="CX22" s="90"/>
      <c r="CY22" s="90"/>
      <c r="CZ22" s="3"/>
    </row>
    <row r="23" spans="1:114" ht="18" customHeight="1" thickBot="1" x14ac:dyDescent="0.35">
      <c r="A23" s="208"/>
      <c r="B23" s="215" t="s">
        <v>247</v>
      </c>
      <c r="C23" s="216"/>
      <c r="D23" s="217" t="s">
        <v>248</v>
      </c>
      <c r="E23" s="212">
        <v>7</v>
      </c>
      <c r="F23" s="217" t="s">
        <v>250</v>
      </c>
      <c r="G23" s="315">
        <v>3</v>
      </c>
      <c r="H23" s="298" t="s">
        <v>44</v>
      </c>
      <c r="I23" s="1299" t="s">
        <v>50</v>
      </c>
      <c r="J23" s="1300"/>
      <c r="K23" s="1301"/>
      <c r="L23" s="824"/>
      <c r="M23" s="824"/>
      <c r="N23" s="824"/>
      <c r="O23" s="1299" t="s">
        <v>31</v>
      </c>
      <c r="P23" s="1301"/>
      <c r="Q23" s="824"/>
      <c r="R23" s="824"/>
      <c r="S23" s="824"/>
      <c r="T23" s="1299" t="s">
        <v>28</v>
      </c>
      <c r="U23" s="1305"/>
      <c r="V23" s="824"/>
      <c r="W23" s="824"/>
      <c r="X23" s="824"/>
      <c r="Y23" s="1292"/>
      <c r="Z23" s="1293"/>
      <c r="AA23" s="1293"/>
      <c r="AB23" s="1293"/>
      <c r="AC23" s="1293"/>
      <c r="AD23" s="1293"/>
      <c r="AE23" s="1293"/>
      <c r="AF23" s="1293"/>
      <c r="AG23" s="1293"/>
      <c r="AH23" s="1293"/>
      <c r="AI23" s="1294"/>
      <c r="AJ23" s="1286"/>
      <c r="AK23" s="1287"/>
      <c r="AL23" s="1287"/>
      <c r="AM23" s="1287"/>
      <c r="AN23" s="1287"/>
      <c r="AO23" s="1287"/>
      <c r="AP23" s="1287"/>
      <c r="AQ23" s="1287"/>
      <c r="AR23" s="1287"/>
      <c r="AS23" s="1287"/>
      <c r="AT23" s="1287"/>
      <c r="AU23" s="1287"/>
      <c r="AV23" s="1287"/>
      <c r="AW23" s="1287"/>
      <c r="AX23" s="1287"/>
      <c r="AY23" s="1287"/>
      <c r="AZ23" s="1287"/>
      <c r="BA23" s="1287"/>
      <c r="BB23" s="1287"/>
      <c r="BC23" s="1287"/>
      <c r="BD23" s="1288"/>
      <c r="BE23" s="836"/>
      <c r="BF23" s="836"/>
      <c r="BG23" s="836"/>
      <c r="BH23" s="1277"/>
      <c r="BI23" s="1278"/>
      <c r="BJ23" s="1278"/>
      <c r="BK23" s="1278"/>
      <c r="BL23" s="1278"/>
      <c r="BM23" s="1278"/>
      <c r="BN23" s="1278"/>
      <c r="BO23" s="1278"/>
      <c r="BP23" s="1278"/>
      <c r="BQ23" s="1278"/>
      <c r="BR23" s="1278"/>
      <c r="BS23" s="1278"/>
      <c r="BT23" s="1278"/>
      <c r="BU23" s="1278"/>
      <c r="BV23" s="1278"/>
      <c r="BW23" s="1278"/>
      <c r="BX23" s="1278"/>
      <c r="BY23" s="1278"/>
      <c r="BZ23" s="1278"/>
      <c r="CA23" s="1278"/>
      <c r="CB23" s="1278"/>
      <c r="CC23" s="1278"/>
      <c r="CD23" s="1278"/>
      <c r="CE23" s="1278"/>
      <c r="CF23" s="1278"/>
      <c r="CG23" s="1278"/>
      <c r="CH23" s="1278"/>
      <c r="CI23" s="1278"/>
      <c r="CJ23" s="1278"/>
      <c r="CK23" s="1278"/>
      <c r="CL23" s="1278"/>
      <c r="CM23" s="1278"/>
      <c r="CN23" s="1279"/>
      <c r="CO23" s="206"/>
      <c r="CP23" s="206"/>
      <c r="CQ23" s="206"/>
      <c r="CR23" s="206"/>
      <c r="CS23" s="206"/>
      <c r="CT23" s="3"/>
      <c r="CU23" s="3"/>
      <c r="CV23" s="206"/>
      <c r="CW23" s="206"/>
      <c r="CX23" s="206"/>
      <c r="CY23" s="206"/>
      <c r="CZ23" s="3"/>
    </row>
    <row r="24" spans="1:114" ht="18" customHeight="1" x14ac:dyDescent="0.3">
      <c r="A24" s="208"/>
      <c r="B24" s="210"/>
      <c r="C24" s="216"/>
      <c r="D24" s="217" t="s">
        <v>249</v>
      </c>
      <c r="E24" s="212">
        <v>7</v>
      </c>
      <c r="F24" s="217" t="s">
        <v>29</v>
      </c>
      <c r="G24" s="315">
        <v>2</v>
      </c>
      <c r="H24" s="298" t="s">
        <v>46</v>
      </c>
      <c r="I24" s="1299" t="s">
        <v>7</v>
      </c>
      <c r="J24" s="1300"/>
      <c r="K24" s="1301"/>
      <c r="L24" s="824"/>
      <c r="M24" s="824"/>
      <c r="N24" s="824"/>
      <c r="O24" s="1299" t="s">
        <v>56</v>
      </c>
      <c r="P24" s="1301"/>
      <c r="Q24" s="824"/>
      <c r="R24" s="824"/>
      <c r="S24" s="824"/>
      <c r="T24" s="1299" t="s">
        <v>32</v>
      </c>
      <c r="U24" s="1305"/>
      <c r="V24" s="824"/>
      <c r="W24" s="824"/>
      <c r="X24" s="824"/>
      <c r="Y24" s="1289" t="s">
        <v>373</v>
      </c>
      <c r="Z24" s="1290"/>
      <c r="AA24" s="1359"/>
      <c r="AB24" s="1359"/>
      <c r="AC24" s="1359"/>
      <c r="AD24" s="1290"/>
      <c r="AE24" s="1290"/>
      <c r="AF24" s="1359"/>
      <c r="AG24" s="1359"/>
      <c r="AH24" s="1359"/>
      <c r="AI24" s="1291"/>
      <c r="AJ24" s="1283" t="s">
        <v>379</v>
      </c>
      <c r="AK24" s="1357"/>
      <c r="AL24" s="1357"/>
      <c r="AM24" s="1357"/>
      <c r="AN24" s="1284"/>
      <c r="AO24" s="1284"/>
      <c r="AP24" s="1357"/>
      <c r="AQ24" s="1357"/>
      <c r="AR24" s="1357"/>
      <c r="AS24" s="1284"/>
      <c r="AT24" s="1284"/>
      <c r="AU24" s="1357"/>
      <c r="AV24" s="1357"/>
      <c r="AW24" s="1357"/>
      <c r="AX24" s="1284"/>
      <c r="AY24" s="1284"/>
      <c r="AZ24" s="1357"/>
      <c r="BA24" s="1357"/>
      <c r="BB24" s="1357"/>
      <c r="BC24" s="1284"/>
      <c r="BD24" s="1285"/>
      <c r="BE24" s="836"/>
      <c r="BF24" s="836"/>
      <c r="BG24" s="836"/>
      <c r="BH24" s="1277"/>
      <c r="BI24" s="1278"/>
      <c r="BJ24" s="1278"/>
      <c r="BK24" s="1278"/>
      <c r="BL24" s="1278"/>
      <c r="BM24" s="1278"/>
      <c r="BN24" s="1278"/>
      <c r="BO24" s="1278"/>
      <c r="BP24" s="1278"/>
      <c r="BQ24" s="1278"/>
      <c r="BR24" s="1278"/>
      <c r="BS24" s="1278"/>
      <c r="BT24" s="1278"/>
      <c r="BU24" s="1278"/>
      <c r="BV24" s="1278"/>
      <c r="BW24" s="1278"/>
      <c r="BX24" s="1278"/>
      <c r="BY24" s="1278"/>
      <c r="BZ24" s="1278"/>
      <c r="CA24" s="1278"/>
      <c r="CB24" s="1278"/>
      <c r="CC24" s="1278"/>
      <c r="CD24" s="1278"/>
      <c r="CE24" s="1278"/>
      <c r="CF24" s="1278"/>
      <c r="CG24" s="1278"/>
      <c r="CH24" s="1278"/>
      <c r="CI24" s="1278"/>
      <c r="CJ24" s="1278"/>
      <c r="CK24" s="1278"/>
      <c r="CL24" s="1278"/>
      <c r="CM24" s="1278"/>
      <c r="CN24" s="1279"/>
      <c r="CO24" s="90"/>
      <c r="CP24" s="90"/>
      <c r="CQ24" s="90"/>
      <c r="CR24" s="90"/>
      <c r="CS24" s="90"/>
      <c r="CT24" s="3"/>
      <c r="CU24" s="3"/>
      <c r="CV24" s="90"/>
      <c r="CW24" s="90"/>
      <c r="CX24" s="90"/>
      <c r="CY24" s="90"/>
      <c r="CZ24" s="3"/>
    </row>
    <row r="25" spans="1:114" ht="18" customHeight="1" thickBot="1" x14ac:dyDescent="0.35">
      <c r="A25" s="208"/>
      <c r="B25" s="228"/>
      <c r="C25" s="208" t="s">
        <v>261</v>
      </c>
      <c r="D25" s="275" t="s">
        <v>263</v>
      </c>
      <c r="E25" s="316">
        <v>18</v>
      </c>
      <c r="F25" s="275" t="s">
        <v>264</v>
      </c>
      <c r="G25" s="214"/>
      <c r="H25" s="317" t="s">
        <v>48</v>
      </c>
      <c r="I25" s="1302" t="s">
        <v>30</v>
      </c>
      <c r="J25" s="1303"/>
      <c r="K25" s="1304"/>
      <c r="L25" s="826"/>
      <c r="M25" s="826"/>
      <c r="N25" s="826"/>
      <c r="O25" s="1302" t="s">
        <v>27</v>
      </c>
      <c r="P25" s="1304"/>
      <c r="Q25" s="826"/>
      <c r="R25" s="826"/>
      <c r="S25" s="826"/>
      <c r="T25" s="1302"/>
      <c r="U25" s="1306"/>
      <c r="V25" s="826"/>
      <c r="W25" s="826"/>
      <c r="X25" s="826"/>
      <c r="Y25" s="1292"/>
      <c r="Z25" s="1293"/>
      <c r="AA25" s="1293"/>
      <c r="AB25" s="1293"/>
      <c r="AC25" s="1293"/>
      <c r="AD25" s="1293"/>
      <c r="AE25" s="1293"/>
      <c r="AF25" s="1293"/>
      <c r="AG25" s="1293"/>
      <c r="AH25" s="1293"/>
      <c r="AI25" s="1294"/>
      <c r="AJ25" s="1286"/>
      <c r="AK25" s="1287"/>
      <c r="AL25" s="1287"/>
      <c r="AM25" s="1287"/>
      <c r="AN25" s="1287"/>
      <c r="AO25" s="1287"/>
      <c r="AP25" s="1287"/>
      <c r="AQ25" s="1287"/>
      <c r="AR25" s="1287"/>
      <c r="AS25" s="1287"/>
      <c r="AT25" s="1287"/>
      <c r="AU25" s="1287"/>
      <c r="AV25" s="1287"/>
      <c r="AW25" s="1287"/>
      <c r="AX25" s="1287"/>
      <c r="AY25" s="1287"/>
      <c r="AZ25" s="1287"/>
      <c r="BA25" s="1287"/>
      <c r="BB25" s="1287"/>
      <c r="BC25" s="1287"/>
      <c r="BD25" s="1288"/>
      <c r="BE25" s="825"/>
      <c r="BF25" s="825"/>
      <c r="BG25" s="825"/>
      <c r="BH25" s="1280"/>
      <c r="BI25" s="1281"/>
      <c r="BJ25" s="1281"/>
      <c r="BK25" s="1281"/>
      <c r="BL25" s="1281"/>
      <c r="BM25" s="1281"/>
      <c r="BN25" s="1281"/>
      <c r="BO25" s="1281"/>
      <c r="BP25" s="1281"/>
      <c r="BQ25" s="1281"/>
      <c r="BR25" s="1281"/>
      <c r="BS25" s="1281"/>
      <c r="BT25" s="1281"/>
      <c r="BU25" s="1281"/>
      <c r="BV25" s="1281"/>
      <c r="BW25" s="1281"/>
      <c r="BX25" s="1281"/>
      <c r="BY25" s="1281"/>
      <c r="BZ25" s="1281"/>
      <c r="CA25" s="1281"/>
      <c r="CB25" s="1281"/>
      <c r="CC25" s="1281"/>
      <c r="CD25" s="1281"/>
      <c r="CE25" s="1281"/>
      <c r="CF25" s="1281"/>
      <c r="CG25" s="1281"/>
      <c r="CH25" s="1281"/>
      <c r="CI25" s="1281"/>
      <c r="CJ25" s="1281"/>
      <c r="CK25" s="1281"/>
      <c r="CL25" s="1281"/>
      <c r="CM25" s="1281"/>
      <c r="CN25" s="1282"/>
      <c r="CO25" s="61"/>
      <c r="CP25" s="61"/>
      <c r="CQ25" s="61"/>
      <c r="CR25" s="61"/>
      <c r="CS25" s="61"/>
      <c r="CT25" s="3"/>
      <c r="CU25" s="3"/>
      <c r="CV25" s="61"/>
      <c r="CW25" s="61"/>
      <c r="CX25" s="61"/>
      <c r="CY25" s="61"/>
      <c r="CZ25" s="3"/>
    </row>
    <row r="26" spans="1:114" ht="24.6" x14ac:dyDescent="0.3">
      <c r="A26" s="1307" t="s">
        <v>126</v>
      </c>
      <c r="B26" s="1307"/>
      <c r="C26" s="1307"/>
      <c r="D26" s="1307"/>
      <c r="E26" s="1307"/>
      <c r="F26" s="1307"/>
      <c r="G26" s="1307"/>
      <c r="H26" s="1307"/>
      <c r="I26" s="1307"/>
      <c r="J26" s="1307"/>
      <c r="K26" s="1307"/>
      <c r="L26" s="1307"/>
      <c r="M26" s="1307"/>
      <c r="N26" s="1307"/>
      <c r="O26" s="1307"/>
      <c r="P26" s="1307"/>
      <c r="Q26" s="1307"/>
      <c r="R26" s="1307"/>
      <c r="S26" s="1307"/>
      <c r="T26" s="1307"/>
      <c r="U26" s="1307"/>
      <c r="V26" s="1307"/>
      <c r="W26" s="1307"/>
      <c r="X26" s="1307"/>
      <c r="Y26" s="1307"/>
      <c r="Z26" s="1307"/>
      <c r="AA26" s="1307"/>
      <c r="AB26" s="1307"/>
      <c r="AC26" s="1307"/>
      <c r="AD26" s="1307"/>
      <c r="AE26" s="1307"/>
      <c r="AF26" s="1307"/>
      <c r="AG26" s="1307"/>
      <c r="AH26" s="1307"/>
      <c r="AI26" s="1307"/>
      <c r="AJ26" s="1307"/>
      <c r="AK26" s="1307"/>
      <c r="AL26" s="1307"/>
      <c r="AM26" s="1307"/>
      <c r="AN26" s="1307"/>
      <c r="AO26" s="1307"/>
      <c r="AP26" s="1307"/>
      <c r="AQ26" s="1307"/>
      <c r="AR26" s="1307"/>
      <c r="AS26" s="1307"/>
      <c r="AT26" s="1307"/>
      <c r="AU26" s="1307"/>
      <c r="AV26" s="1307"/>
      <c r="AW26" s="1307"/>
      <c r="AX26" s="1307"/>
      <c r="AY26" s="1307"/>
      <c r="AZ26" s="1307"/>
      <c r="BA26" s="1307"/>
      <c r="BB26" s="1307"/>
      <c r="BC26" s="1307"/>
      <c r="BD26" s="1307"/>
      <c r="BE26" s="1307"/>
      <c r="BF26" s="1307"/>
      <c r="BG26" s="1307"/>
      <c r="BH26" s="1307"/>
      <c r="BI26" s="1307"/>
      <c r="BJ26" s="1307"/>
      <c r="BK26" s="1307"/>
      <c r="BL26" s="1307"/>
      <c r="BM26" s="1307"/>
      <c r="BN26" s="1307"/>
      <c r="BO26" s="1307"/>
      <c r="BP26" s="1307"/>
      <c r="BQ26" s="1307"/>
      <c r="BR26" s="1307"/>
      <c r="BS26" s="1307"/>
      <c r="BT26" s="1307"/>
      <c r="BU26" s="1307"/>
      <c r="BV26" s="1307"/>
      <c r="BW26" s="1307"/>
      <c r="BX26" s="1307"/>
      <c r="BY26" s="1307"/>
      <c r="BZ26" s="1307"/>
      <c r="CA26" s="1307"/>
      <c r="CB26" s="1307"/>
      <c r="CC26" s="1307"/>
      <c r="CD26" s="1307"/>
      <c r="CE26" s="1307"/>
      <c r="CF26" s="1307"/>
      <c r="CG26" s="1307"/>
      <c r="CH26" s="1307"/>
      <c r="CI26" s="1307"/>
      <c r="CJ26" s="1307"/>
      <c r="CK26" s="1307"/>
      <c r="CL26" s="1307"/>
      <c r="CM26" s="1307"/>
      <c r="CN26" s="1307"/>
      <c r="CO26" s="218"/>
      <c r="CP26" s="218"/>
      <c r="CQ26" s="218"/>
      <c r="CR26" s="218"/>
      <c r="CS26" s="218"/>
      <c r="CT26" s="218"/>
      <c r="CU26" s="3"/>
      <c r="CV26" s="218"/>
      <c r="CW26" s="218"/>
      <c r="CX26" s="218"/>
      <c r="CY26" s="218"/>
      <c r="CZ26" s="3"/>
      <c r="DA26" s="3"/>
    </row>
    <row r="27" spans="1:114" ht="15.75" customHeight="1" x14ac:dyDescent="0.3">
      <c r="A27" s="1"/>
      <c r="B27" s="2"/>
      <c r="C27" s="219"/>
      <c r="D27" s="220" t="s">
        <v>127</v>
      </c>
      <c r="E27" s="221" t="s">
        <v>377</v>
      </c>
      <c r="F27" s="221"/>
      <c r="G27" s="219"/>
      <c r="H27" s="219"/>
      <c r="I27" s="219"/>
      <c r="J27" s="219"/>
      <c r="K27" s="219"/>
      <c r="L27" s="219"/>
      <c r="M27" s="219"/>
      <c r="N27" s="219"/>
      <c r="O27" s="222"/>
      <c r="P27" s="222"/>
      <c r="Q27" s="219"/>
      <c r="R27" s="219"/>
      <c r="S27" s="219"/>
      <c r="T27" s="222"/>
      <c r="U27" s="222"/>
      <c r="V27" s="219"/>
      <c r="W27" s="219"/>
      <c r="X27" s="219"/>
      <c r="Y27" s="222"/>
      <c r="Z27" s="222"/>
      <c r="AA27" s="219"/>
      <c r="AB27" s="219"/>
      <c r="AC27" s="219"/>
      <c r="AD27" s="222"/>
      <c r="AE27" s="222"/>
      <c r="AF27" s="219"/>
      <c r="AG27" s="219"/>
      <c r="AH27" s="219"/>
      <c r="AI27" s="222"/>
      <c r="AJ27" s="222"/>
      <c r="AK27" s="219"/>
      <c r="AL27" s="219"/>
      <c r="AM27" s="219"/>
      <c r="AN27" s="222"/>
      <c r="AO27" s="222"/>
      <c r="AP27" s="219"/>
      <c r="AQ27" s="219"/>
      <c r="AR27" s="219"/>
      <c r="AS27" s="62"/>
      <c r="AT27" s="62"/>
      <c r="AU27" s="219"/>
      <c r="AV27" s="219"/>
      <c r="AW27" s="219"/>
      <c r="AX27" s="62"/>
      <c r="AY27" s="62"/>
      <c r="AZ27" s="219"/>
      <c r="BA27" s="219"/>
      <c r="BB27" s="219"/>
      <c r="BE27" s="219"/>
      <c r="BF27" s="219"/>
      <c r="BG27" s="219"/>
      <c r="BJ27" s="219"/>
      <c r="BK27" s="219"/>
      <c r="BL27" s="219"/>
      <c r="BO27" s="219"/>
      <c r="BP27" s="219"/>
      <c r="BQ27" s="219"/>
      <c r="BR27" s="62"/>
      <c r="BS27" s="62"/>
      <c r="BT27" s="219"/>
      <c r="BU27" s="219"/>
      <c r="BV27" s="219"/>
      <c r="BW27" s="62"/>
      <c r="BY27" s="219"/>
      <c r="BZ27" s="219"/>
      <c r="CA27" s="219"/>
      <c r="CB27" s="62"/>
      <c r="CD27" s="219"/>
      <c r="CE27" s="219"/>
      <c r="CF27" s="219"/>
      <c r="CG27" s="62"/>
      <c r="CJ27" s="219"/>
      <c r="CK27" s="219"/>
      <c r="CL27" s="219"/>
      <c r="CM27" s="62"/>
      <c r="CP27" s="219"/>
      <c r="CQ27" s="219"/>
      <c r="CR27" s="219"/>
      <c r="CS27" s="62"/>
      <c r="CT27" s="61"/>
      <c r="CU27" s="3"/>
      <c r="CV27" s="219"/>
      <c r="CW27" s="219"/>
      <c r="CX27" s="219"/>
      <c r="CY27" s="62"/>
      <c r="CZ27" s="3"/>
      <c r="DA27" s="3"/>
    </row>
    <row r="28" spans="1:114" ht="15.75" customHeight="1" x14ac:dyDescent="0.3">
      <c r="A28" s="1"/>
      <c r="B28" s="2"/>
      <c r="C28" s="219"/>
      <c r="D28" s="220" t="s">
        <v>128</v>
      </c>
      <c r="E28" s="223" t="s">
        <v>380</v>
      </c>
      <c r="F28" s="221"/>
      <c r="G28" s="219"/>
      <c r="H28" s="219"/>
      <c r="I28" s="219"/>
      <c r="J28" s="219"/>
      <c r="K28" s="219"/>
      <c r="L28" s="219"/>
      <c r="M28" s="219"/>
      <c r="N28" s="219"/>
      <c r="O28" s="222"/>
      <c r="P28" s="222"/>
      <c r="Q28" s="219"/>
      <c r="R28" s="219"/>
      <c r="S28" s="219"/>
      <c r="T28" s="222"/>
      <c r="U28" s="222"/>
      <c r="V28" s="219"/>
      <c r="W28" s="219"/>
      <c r="X28" s="219"/>
      <c r="Y28" s="222"/>
      <c r="Z28" s="222"/>
      <c r="AA28" s="219"/>
      <c r="AB28" s="219"/>
      <c r="AC28" s="219"/>
      <c r="AD28" s="222"/>
      <c r="AE28" s="222"/>
      <c r="AF28" s="219"/>
      <c r="AG28" s="219"/>
      <c r="AH28" s="219"/>
      <c r="AI28" s="222"/>
      <c r="AJ28" s="222"/>
      <c r="AK28" s="219"/>
      <c r="AL28" s="219"/>
      <c r="AM28" s="219"/>
      <c r="AN28" s="222"/>
      <c r="AO28" s="222"/>
      <c r="AP28" s="219"/>
      <c r="AQ28" s="219"/>
      <c r="AR28" s="219"/>
      <c r="AS28" s="62"/>
      <c r="AT28" s="62"/>
      <c r="AU28" s="219"/>
      <c r="AV28" s="219"/>
      <c r="AW28" s="219"/>
      <c r="AX28" s="62"/>
      <c r="AY28" s="62"/>
      <c r="AZ28" s="219"/>
      <c r="BA28" s="219"/>
      <c r="BB28" s="219"/>
      <c r="BE28" s="219"/>
      <c r="BF28" s="219"/>
      <c r="BG28" s="219"/>
      <c r="BH28" s="37"/>
      <c r="BJ28" s="219"/>
      <c r="BK28" s="219"/>
      <c r="BL28" s="219"/>
      <c r="BN28" s="62"/>
      <c r="BO28" s="219"/>
      <c r="BP28" s="219"/>
      <c r="BQ28" s="219"/>
      <c r="BR28" s="118"/>
      <c r="BS28" s="118"/>
      <c r="BT28" s="219"/>
      <c r="BU28" s="219"/>
      <c r="BV28" s="219"/>
      <c r="BW28" s="118"/>
      <c r="BX28" s="62"/>
      <c r="BY28" s="219"/>
      <c r="BZ28" s="219"/>
      <c r="CA28" s="219"/>
      <c r="CB28" s="62"/>
      <c r="CD28" s="219"/>
      <c r="CE28" s="219"/>
      <c r="CF28" s="219"/>
      <c r="CG28" s="62"/>
      <c r="CJ28" s="219"/>
      <c r="CK28" s="219"/>
      <c r="CL28" s="219"/>
      <c r="CM28" s="62"/>
      <c r="CP28" s="219"/>
      <c r="CQ28" s="219"/>
      <c r="CR28" s="219"/>
      <c r="CS28" s="62"/>
      <c r="CT28" s="61"/>
      <c r="CU28" s="3"/>
      <c r="CV28" s="219"/>
      <c r="CW28" s="219"/>
      <c r="CX28" s="219"/>
      <c r="CY28" s="62"/>
      <c r="CZ28" s="3"/>
      <c r="DA28" s="3"/>
    </row>
    <row r="29" spans="1:114" ht="15.75" customHeight="1" x14ac:dyDescent="0.3">
      <c r="A29" s="1"/>
      <c r="B29" s="86"/>
      <c r="C29" s="86"/>
      <c r="D29" s="86"/>
      <c r="E29" s="87" t="s">
        <v>129</v>
      </c>
      <c r="G29" s="224" t="s">
        <v>375</v>
      </c>
      <c r="H29" s="88"/>
      <c r="I29" s="88"/>
      <c r="J29" s="88"/>
      <c r="K29" s="88"/>
      <c r="L29" s="832"/>
      <c r="M29" s="832"/>
      <c r="N29" s="832"/>
      <c r="O29" s="89"/>
      <c r="P29" s="89"/>
      <c r="Q29" s="832"/>
      <c r="R29" s="832"/>
      <c r="S29" s="832"/>
      <c r="T29" s="89"/>
      <c r="U29" s="89"/>
      <c r="V29" s="832"/>
      <c r="W29" s="832"/>
      <c r="X29" s="832"/>
      <c r="Y29" s="89"/>
      <c r="Z29" s="89"/>
      <c r="AA29" s="832"/>
      <c r="AB29" s="832"/>
      <c r="AC29" s="832"/>
      <c r="AD29" s="89"/>
      <c r="AE29" s="89"/>
      <c r="AF29" s="832"/>
      <c r="AG29" s="832"/>
      <c r="AH29" s="832"/>
      <c r="AI29" s="89"/>
      <c r="AJ29" s="89"/>
      <c r="AK29" s="832"/>
      <c r="AL29" s="832"/>
      <c r="AM29" s="832"/>
      <c r="AN29" s="89"/>
      <c r="AO29" s="89"/>
      <c r="AP29" s="832"/>
      <c r="AQ29" s="832"/>
      <c r="AR29" s="832"/>
      <c r="AS29" s="89"/>
      <c r="AT29" s="89"/>
      <c r="AU29" s="832"/>
      <c r="AV29" s="832"/>
      <c r="AW29" s="832"/>
      <c r="AX29" s="89"/>
      <c r="AY29" s="89"/>
      <c r="AZ29" s="832"/>
      <c r="BA29" s="832"/>
      <c r="BB29" s="832"/>
      <c r="BC29" s="89"/>
      <c r="BD29" s="89"/>
      <c r="BE29" s="832"/>
      <c r="BF29" s="832"/>
      <c r="BG29" s="832"/>
      <c r="BH29" s="89"/>
      <c r="BI29" s="89"/>
      <c r="BJ29" s="832"/>
      <c r="BK29" s="832"/>
      <c r="BL29" s="832"/>
      <c r="BM29" s="89"/>
      <c r="BN29" s="89"/>
      <c r="BO29" s="832"/>
      <c r="BP29" s="832"/>
      <c r="BQ29" s="832"/>
      <c r="BR29" s="89"/>
      <c r="BS29" s="739"/>
      <c r="BT29" s="832"/>
      <c r="BU29" s="832"/>
      <c r="BV29" s="832"/>
      <c r="BW29" s="739"/>
      <c r="BX29" s="89"/>
      <c r="BY29" s="832"/>
      <c r="BZ29" s="832"/>
      <c r="CA29" s="832"/>
      <c r="CB29" s="89"/>
      <c r="CC29" s="225"/>
      <c r="CD29" s="832"/>
      <c r="CE29" s="832"/>
      <c r="CF29" s="832"/>
      <c r="CG29" s="89"/>
      <c r="CH29" s="226"/>
      <c r="CI29" s="226"/>
      <c r="CJ29" s="832"/>
      <c r="CK29" s="832"/>
      <c r="CL29" s="832"/>
      <c r="CM29" s="739"/>
      <c r="CN29" s="840"/>
      <c r="CO29" s="840"/>
      <c r="CP29" s="832"/>
      <c r="CQ29" s="832"/>
      <c r="CR29" s="832"/>
      <c r="CS29" s="739"/>
      <c r="CT29" s="739"/>
      <c r="CU29" s="841"/>
      <c r="CV29" s="832"/>
      <c r="CW29" s="832"/>
      <c r="CX29" s="832"/>
      <c r="CY29" s="739"/>
      <c r="CZ29" s="3"/>
      <c r="DA29" s="3"/>
    </row>
    <row r="30" spans="1:114" ht="6" customHeight="1" thickBot="1" x14ac:dyDescent="0.4">
      <c r="A30" s="1"/>
      <c r="B30" s="86"/>
      <c r="C30" s="86"/>
      <c r="D30" s="86"/>
      <c r="E30" s="87"/>
      <c r="G30" s="224"/>
      <c r="H30" s="86"/>
      <c r="I30" s="86"/>
      <c r="J30" s="86"/>
      <c r="K30" s="86"/>
      <c r="L30" s="86"/>
      <c r="M30" s="86"/>
      <c r="N30" s="86"/>
      <c r="O30" s="90"/>
      <c r="P30" s="90"/>
      <c r="Q30" s="86"/>
      <c r="R30" s="86"/>
      <c r="S30" s="86"/>
      <c r="T30" s="90"/>
      <c r="U30" s="90"/>
      <c r="V30" s="86"/>
      <c r="W30" s="86"/>
      <c r="X30" s="86"/>
      <c r="Y30" s="90"/>
      <c r="Z30" s="90"/>
      <c r="AA30" s="86"/>
      <c r="AB30" s="86"/>
      <c r="AC30" s="86"/>
      <c r="AD30" s="90"/>
      <c r="AE30" s="90"/>
      <c r="AF30" s="86"/>
      <c r="AG30" s="86"/>
      <c r="AH30" s="86"/>
      <c r="AI30" s="90"/>
      <c r="AJ30" s="90"/>
      <c r="AK30" s="86"/>
      <c r="AL30" s="86"/>
      <c r="AM30" s="86"/>
      <c r="AN30" s="90"/>
      <c r="AO30" s="90"/>
      <c r="AP30" s="86"/>
      <c r="AQ30" s="86"/>
      <c r="AR30" s="86"/>
      <c r="AS30" s="90"/>
      <c r="AT30" s="90"/>
      <c r="AU30" s="86"/>
      <c r="AV30" s="86"/>
      <c r="AW30" s="86"/>
      <c r="AX30" s="90"/>
      <c r="AY30" s="90"/>
      <c r="AZ30" s="86"/>
      <c r="BA30" s="86"/>
      <c r="BB30" s="86"/>
      <c r="BC30" s="90"/>
      <c r="BD30" s="90"/>
      <c r="BE30" s="86"/>
      <c r="BF30" s="86"/>
      <c r="BG30" s="86"/>
      <c r="BH30" s="90"/>
      <c r="BI30" s="90"/>
      <c r="BJ30" s="86"/>
      <c r="BK30" s="86"/>
      <c r="BL30" s="86"/>
      <c r="BM30" s="90"/>
      <c r="BN30" s="90"/>
      <c r="BO30" s="86"/>
      <c r="BP30" s="86"/>
      <c r="BQ30" s="86"/>
      <c r="BR30" s="90"/>
      <c r="BS30" s="90"/>
      <c r="BT30" s="86"/>
      <c r="BU30" s="86"/>
      <c r="BV30" s="86"/>
      <c r="BW30" s="90"/>
      <c r="BX30" s="90"/>
      <c r="BY30" s="86"/>
      <c r="BZ30" s="86"/>
      <c r="CA30" s="86"/>
      <c r="CB30" s="90"/>
      <c r="CC30" s="294"/>
      <c r="CD30" s="86"/>
      <c r="CE30" s="86"/>
      <c r="CF30" s="86"/>
      <c r="CG30" s="90"/>
      <c r="CJ30" s="86"/>
      <c r="CK30" s="86"/>
      <c r="CL30" s="86"/>
      <c r="CM30" s="90"/>
      <c r="CP30" s="86"/>
      <c r="CQ30" s="86"/>
      <c r="CR30" s="86"/>
      <c r="CS30" s="90"/>
      <c r="CT30" s="90"/>
      <c r="CU30" s="3"/>
      <c r="CV30" s="86"/>
      <c r="CW30" s="86"/>
      <c r="CX30" s="86"/>
      <c r="CY30" s="90"/>
      <c r="CZ30" s="3"/>
      <c r="DA30" s="3"/>
    </row>
    <row r="31" spans="1:114" ht="21" customHeight="1" thickBot="1" x14ac:dyDescent="0.35">
      <c r="A31" s="1327" t="s">
        <v>1</v>
      </c>
      <c r="B31" s="1314" t="s">
        <v>103</v>
      </c>
      <c r="C31" s="1310" t="s">
        <v>26</v>
      </c>
      <c r="D31" s="1310"/>
      <c r="E31" s="1312" t="s">
        <v>251</v>
      </c>
      <c r="F31" s="1316" t="s">
        <v>23</v>
      </c>
      <c r="G31" s="1318" t="s">
        <v>104</v>
      </c>
      <c r="H31" s="1395" t="s">
        <v>24</v>
      </c>
      <c r="I31" s="1391" t="s">
        <v>1169</v>
      </c>
      <c r="J31" s="1390"/>
      <c r="K31" s="1391" t="s">
        <v>1170</v>
      </c>
      <c r="L31" s="1390"/>
      <c r="M31" s="1391" t="s">
        <v>1171</v>
      </c>
      <c r="N31" s="1390"/>
      <c r="O31" s="1389" t="s">
        <v>1172</v>
      </c>
      <c r="P31" s="1390"/>
      <c r="Q31" s="1322" t="s">
        <v>105</v>
      </c>
      <c r="R31" s="1322"/>
      <c r="S31" s="1322"/>
      <c r="T31" s="1322"/>
      <c r="U31" s="1322"/>
      <c r="V31" s="1322"/>
      <c r="W31" s="1322"/>
      <c r="X31" s="1322"/>
      <c r="Y31" s="1322"/>
      <c r="Z31" s="1323"/>
      <c r="AA31" s="1324" t="s">
        <v>106</v>
      </c>
      <c r="AB31" s="1322"/>
      <c r="AC31" s="1322"/>
      <c r="AD31" s="1322"/>
      <c r="AE31" s="1322"/>
      <c r="AF31" s="1322"/>
      <c r="AG31" s="1322"/>
      <c r="AH31" s="1322"/>
      <c r="AI31" s="1322"/>
      <c r="AJ31" s="1322"/>
      <c r="AK31" s="1322"/>
      <c r="AL31" s="1322"/>
      <c r="AM31" s="1322"/>
      <c r="AN31" s="1322"/>
      <c r="AO31" s="1322"/>
      <c r="AP31" s="1322"/>
      <c r="AQ31" s="1322"/>
      <c r="AR31" s="1322"/>
      <c r="AS31" s="1322"/>
      <c r="AT31" s="1322"/>
      <c r="AU31" s="1322"/>
      <c r="AV31" s="1322"/>
      <c r="AW31" s="1322"/>
      <c r="AX31" s="1322"/>
      <c r="AY31" s="1322"/>
      <c r="AZ31" s="1322"/>
      <c r="BA31" s="1322"/>
      <c r="BB31" s="1322"/>
      <c r="BC31" s="1322"/>
      <c r="BD31" s="1323"/>
      <c r="BE31" s="1322" t="s">
        <v>107</v>
      </c>
      <c r="BF31" s="1322"/>
      <c r="BG31" s="1322"/>
      <c r="BH31" s="1322"/>
      <c r="BI31" s="1322"/>
      <c r="BJ31" s="1322"/>
      <c r="BK31" s="1322"/>
      <c r="BL31" s="1322"/>
      <c r="BM31" s="1322"/>
      <c r="BN31" s="1323"/>
      <c r="BO31" s="1386" t="s">
        <v>108</v>
      </c>
      <c r="BP31" s="1387"/>
      <c r="BQ31" s="1387"/>
      <c r="BR31" s="1387"/>
      <c r="BS31" s="1387"/>
      <c r="BT31" s="1387"/>
      <c r="BU31" s="1387"/>
      <c r="BV31" s="1387"/>
      <c r="BW31" s="1387"/>
      <c r="BX31" s="1387"/>
      <c r="BY31" s="1387"/>
      <c r="BZ31" s="1387"/>
      <c r="CA31" s="1387"/>
      <c r="CB31" s="1387"/>
      <c r="CC31" s="1387"/>
      <c r="CD31" s="1387"/>
      <c r="CE31" s="1387"/>
      <c r="CF31" s="1387"/>
      <c r="CG31" s="1387"/>
      <c r="CH31" s="1388"/>
      <c r="CI31" s="1329" t="s">
        <v>109</v>
      </c>
      <c r="CJ31" s="1330"/>
      <c r="CK31" s="1330"/>
      <c r="CL31" s="1330"/>
      <c r="CM31" s="1330"/>
      <c r="CN31" s="1330"/>
      <c r="CO31" s="1330"/>
      <c r="CP31" s="1330"/>
      <c r="CQ31" s="1330"/>
      <c r="CR31" s="1330"/>
      <c r="CS31" s="1330"/>
      <c r="CT31" s="1330"/>
      <c r="CU31" s="1330"/>
      <c r="CV31" s="1330"/>
      <c r="CW31" s="1330"/>
      <c r="CX31" s="1330"/>
      <c r="CY31" s="1330"/>
      <c r="CZ31" s="1330"/>
      <c r="DA31" s="1330"/>
      <c r="DB31" s="1330"/>
      <c r="DC31" s="1330"/>
      <c r="DD31" s="1330"/>
      <c r="DE31" s="1330"/>
      <c r="DF31" s="1331"/>
      <c r="DG31" s="91"/>
      <c r="DH31" s="8" t="s">
        <v>37</v>
      </c>
      <c r="DI31" s="8" t="s">
        <v>74</v>
      </c>
      <c r="DJ31" s="8" t="s">
        <v>130</v>
      </c>
    </row>
    <row r="32" spans="1:114" ht="36.75" customHeight="1" thickBot="1" x14ac:dyDescent="0.35">
      <c r="A32" s="1354"/>
      <c r="B32" s="1392"/>
      <c r="C32" s="1355"/>
      <c r="D32" s="1355"/>
      <c r="E32" s="1356"/>
      <c r="F32" s="1393"/>
      <c r="G32" s="1394"/>
      <c r="H32" s="1396"/>
      <c r="I32" s="829" t="s">
        <v>246</v>
      </c>
      <c r="J32" s="828" t="s">
        <v>246</v>
      </c>
      <c r="K32" s="829" t="s">
        <v>246</v>
      </c>
      <c r="L32" s="828" t="s">
        <v>246</v>
      </c>
      <c r="M32" s="829" t="s">
        <v>130</v>
      </c>
      <c r="N32" s="828" t="s">
        <v>130</v>
      </c>
      <c r="O32" s="854" t="s">
        <v>130</v>
      </c>
      <c r="P32" s="828" t="s">
        <v>130</v>
      </c>
      <c r="Q32" s="855" t="s">
        <v>110</v>
      </c>
      <c r="R32" s="856" t="s">
        <v>1160</v>
      </c>
      <c r="S32" s="856" t="s">
        <v>1161</v>
      </c>
      <c r="T32" s="856" t="s">
        <v>1162</v>
      </c>
      <c r="U32" s="856" t="s">
        <v>1163</v>
      </c>
      <c r="V32" s="432" t="s">
        <v>111</v>
      </c>
      <c r="W32" s="856" t="s">
        <v>1160</v>
      </c>
      <c r="X32" s="856" t="s">
        <v>1161</v>
      </c>
      <c r="Y32" s="856" t="s">
        <v>1162</v>
      </c>
      <c r="Z32" s="857" t="s">
        <v>1163</v>
      </c>
      <c r="AA32" s="437" t="s">
        <v>111</v>
      </c>
      <c r="AB32" s="858" t="s">
        <v>1160</v>
      </c>
      <c r="AC32" s="858" t="s">
        <v>1161</v>
      </c>
      <c r="AD32" s="858" t="s">
        <v>1162</v>
      </c>
      <c r="AE32" s="858" t="s">
        <v>1163</v>
      </c>
      <c r="AF32" s="435" t="s">
        <v>112</v>
      </c>
      <c r="AG32" s="858" t="s">
        <v>1160</v>
      </c>
      <c r="AH32" s="858" t="s">
        <v>1161</v>
      </c>
      <c r="AI32" s="858" t="s">
        <v>1162</v>
      </c>
      <c r="AJ32" s="858" t="s">
        <v>1163</v>
      </c>
      <c r="AK32" s="435" t="s">
        <v>113</v>
      </c>
      <c r="AL32" s="858" t="s">
        <v>1160</v>
      </c>
      <c r="AM32" s="858" t="s">
        <v>1161</v>
      </c>
      <c r="AN32" s="858" t="s">
        <v>1162</v>
      </c>
      <c r="AO32" s="858" t="s">
        <v>1163</v>
      </c>
      <c r="AP32" s="435" t="s">
        <v>114</v>
      </c>
      <c r="AQ32" s="858" t="s">
        <v>1160</v>
      </c>
      <c r="AR32" s="858" t="s">
        <v>1161</v>
      </c>
      <c r="AS32" s="858" t="s">
        <v>1162</v>
      </c>
      <c r="AT32" s="858" t="s">
        <v>1163</v>
      </c>
      <c r="AU32" s="435" t="s">
        <v>115</v>
      </c>
      <c r="AV32" s="858" t="s">
        <v>1160</v>
      </c>
      <c r="AW32" s="858" t="s">
        <v>1161</v>
      </c>
      <c r="AX32" s="858" t="s">
        <v>1162</v>
      </c>
      <c r="AY32" s="858" t="s">
        <v>1163</v>
      </c>
      <c r="AZ32" s="435" t="s">
        <v>116</v>
      </c>
      <c r="BA32" s="858" t="s">
        <v>1160</v>
      </c>
      <c r="BB32" s="858" t="s">
        <v>1161</v>
      </c>
      <c r="BC32" s="858" t="s">
        <v>1162</v>
      </c>
      <c r="BD32" s="859" t="s">
        <v>1163</v>
      </c>
      <c r="BE32" s="434" t="s">
        <v>112</v>
      </c>
      <c r="BF32" s="856" t="s">
        <v>1160</v>
      </c>
      <c r="BG32" s="856" t="s">
        <v>1161</v>
      </c>
      <c r="BH32" s="856" t="s">
        <v>1162</v>
      </c>
      <c r="BI32" s="856" t="s">
        <v>1163</v>
      </c>
      <c r="BJ32" s="435" t="s">
        <v>114</v>
      </c>
      <c r="BK32" s="856" t="s">
        <v>1160</v>
      </c>
      <c r="BL32" s="856" t="s">
        <v>1161</v>
      </c>
      <c r="BM32" s="856" t="s">
        <v>1162</v>
      </c>
      <c r="BN32" s="856" t="s">
        <v>1163</v>
      </c>
      <c r="BO32" s="386" t="s">
        <v>111</v>
      </c>
      <c r="BP32" s="842" t="s">
        <v>1160</v>
      </c>
      <c r="BQ32" s="842" t="s">
        <v>1161</v>
      </c>
      <c r="BR32" s="842" t="s">
        <v>1162</v>
      </c>
      <c r="BS32" s="842" t="s">
        <v>1163</v>
      </c>
      <c r="BT32" s="382" t="s">
        <v>112</v>
      </c>
      <c r="BU32" s="842" t="s">
        <v>1160</v>
      </c>
      <c r="BV32" s="842" t="s">
        <v>1161</v>
      </c>
      <c r="BW32" s="842" t="s">
        <v>1162</v>
      </c>
      <c r="BX32" s="842" t="s">
        <v>1163</v>
      </c>
      <c r="BY32" s="382" t="s">
        <v>113</v>
      </c>
      <c r="BZ32" s="842" t="s">
        <v>1160</v>
      </c>
      <c r="CA32" s="842" t="s">
        <v>1161</v>
      </c>
      <c r="CB32" s="842" t="s">
        <v>1162</v>
      </c>
      <c r="CC32" s="842" t="s">
        <v>1163</v>
      </c>
      <c r="CD32" s="382" t="s">
        <v>114</v>
      </c>
      <c r="CE32" s="842" t="s">
        <v>1160</v>
      </c>
      <c r="CF32" s="842" t="s">
        <v>1161</v>
      </c>
      <c r="CG32" s="842" t="s">
        <v>1162</v>
      </c>
      <c r="CH32" s="843" t="s">
        <v>1163</v>
      </c>
      <c r="CI32" s="748" t="s">
        <v>1082</v>
      </c>
      <c r="CJ32" s="856" t="s">
        <v>1160</v>
      </c>
      <c r="CK32" s="856" t="s">
        <v>1161</v>
      </c>
      <c r="CL32" s="856" t="s">
        <v>1162</v>
      </c>
      <c r="CM32" s="857" t="s">
        <v>1163</v>
      </c>
      <c r="CN32" s="860" t="s">
        <v>358</v>
      </c>
      <c r="CO32" s="439" t="s">
        <v>117</v>
      </c>
      <c r="CP32" s="856" t="s">
        <v>1160</v>
      </c>
      <c r="CQ32" s="856" t="s">
        <v>1161</v>
      </c>
      <c r="CR32" s="856" t="s">
        <v>1162</v>
      </c>
      <c r="CS32" s="857" t="s">
        <v>1163</v>
      </c>
      <c r="CT32" s="860" t="s">
        <v>358</v>
      </c>
      <c r="CU32" s="748" t="s">
        <v>1159</v>
      </c>
      <c r="CV32" s="856" t="s">
        <v>1160</v>
      </c>
      <c r="CW32" s="856" t="s">
        <v>1161</v>
      </c>
      <c r="CX32" s="856" t="s">
        <v>1162</v>
      </c>
      <c r="CY32" s="857" t="s">
        <v>1163</v>
      </c>
      <c r="CZ32" s="860" t="s">
        <v>358</v>
      </c>
      <c r="DA32" s="439" t="s">
        <v>118</v>
      </c>
      <c r="DB32" s="856" t="s">
        <v>1160</v>
      </c>
      <c r="DC32" s="856" t="s">
        <v>1161</v>
      </c>
      <c r="DD32" s="856" t="s">
        <v>1162</v>
      </c>
      <c r="DE32" s="857" t="s">
        <v>1163</v>
      </c>
      <c r="DF32" s="860" t="s">
        <v>358</v>
      </c>
      <c r="DG32" s="59"/>
      <c r="DH32" s="8" t="e">
        <f>SUMIFS(#REF!,#REF!,$B32,#REF!,$D32,#REF!,$F32)</f>
        <v>#REF!</v>
      </c>
      <c r="DI32" s="37" t="e">
        <f>COUNTIFS(#REF!,$B32,#REF!,$D32,#REF!,$F32,#REF!,"&gt;=0")</f>
        <v>#REF!</v>
      </c>
      <c r="DJ32" s="8" t="e">
        <f>COUNTIFS(#REF!,$B32,#REF!,$D32,#REF!,$F32,#REF!,"лично")</f>
        <v>#REF!</v>
      </c>
    </row>
    <row r="33" spans="1:115" ht="12" customHeight="1" x14ac:dyDescent="0.3">
      <c r="A33" s="92">
        <v>1</v>
      </c>
      <c r="B33" s="232" t="s">
        <v>7</v>
      </c>
      <c r="C33" s="230" t="s">
        <v>182</v>
      </c>
      <c r="D33" s="342"/>
      <c r="E33" s="350"/>
      <c r="F33" s="862" t="str">
        <f t="shared" ref="F33:F82" si="0">$E$28</f>
        <v>Сокращенное название</v>
      </c>
      <c r="G33" s="232" t="s">
        <v>345</v>
      </c>
      <c r="H33" s="429" t="str">
        <f>E88</f>
        <v>Фамилия_1 Имя Отчество</v>
      </c>
      <c r="I33" s="233">
        <f t="shared" ref="I33:K33" si="1">COUNTIF(N33:CA33,"&gt;1")-M33</f>
        <v>0</v>
      </c>
      <c r="J33" s="863">
        <f t="shared" si="1"/>
        <v>0</v>
      </c>
      <c r="K33" s="233">
        <f t="shared" si="1"/>
        <v>0</v>
      </c>
      <c r="L33" s="863">
        <f>U33+Z33+AE33+AJ33+AO33+AT33+AY33+BD33+BI33+BN33+BS33+BX33+CC33+CH33-P33</f>
        <v>0</v>
      </c>
      <c r="M33" s="864">
        <f t="shared" ref="M33:O33" si="2">COUNTIF(R33,"л")+COUNTIF(W33,"л")+COUNTIF(AB33,"л")+COUNTIF(AG33,"л")+COUNTIF(AL33,"л")+COUNTIF(AQ33,"л")+COUNTIF(AV33,"л")+COUNTIF(BA33,"л")+COUNTIF(BF33,"л")+COUNTIF(BK33,"л")+COUNTIF(BP33,"л")+COUNTIF(BU33,"л")+COUNTIF(BZ33,"л")+COUNTIF(CE33,"л")</f>
        <v>0</v>
      </c>
      <c r="N33" s="189">
        <f t="shared" si="2"/>
        <v>0</v>
      </c>
      <c r="O33" s="865">
        <f t="shared" si="2"/>
        <v>0</v>
      </c>
      <c r="P33" s="189">
        <f>COUNTIF(U33,"л")+COUNTIF(Z33,"л")+COUNTIF(AE33,"л")+COUNTIF(AJ33,"л")+COUNTIF(AO33,"л")+COUNTIF(AT33,"л")+COUNTIF(AY33,"л")+COUNTIF(BD33,"л")+COUNTIF(BI33,"л")+COUNTIF(BN33,"л")+COUNTIF(BS33,"л")+COUNTIF(BX33,"л")+COUNTIF(CC33,"л")+COUNTIF(CH33,"л")</f>
        <v>0</v>
      </c>
      <c r="Q33" s="837"/>
      <c r="R33" s="866"/>
      <c r="S33" s="866"/>
      <c r="T33" s="866"/>
      <c r="U33" s="866"/>
      <c r="V33" s="235"/>
      <c r="W33" s="875"/>
      <c r="X33" s="875"/>
      <c r="Y33" s="875"/>
      <c r="Z33" s="868"/>
      <c r="AA33" s="234"/>
      <c r="AB33" s="866"/>
      <c r="AC33" s="866"/>
      <c r="AD33" s="866"/>
      <c r="AE33" s="866"/>
      <c r="AF33" s="235"/>
      <c r="AG33" s="866"/>
      <c r="AH33" s="866"/>
      <c r="AI33" s="866"/>
      <c r="AJ33" s="866"/>
      <c r="AK33" s="235"/>
      <c r="AL33" s="866"/>
      <c r="AM33" s="866"/>
      <c r="AN33" s="866"/>
      <c r="AO33" s="866"/>
      <c r="AP33" s="235"/>
      <c r="AQ33" s="866"/>
      <c r="AR33" s="866"/>
      <c r="AS33" s="866"/>
      <c r="AT33" s="866"/>
      <c r="AU33" s="235"/>
      <c r="AV33" s="866"/>
      <c r="AW33" s="866"/>
      <c r="AX33" s="866"/>
      <c r="AY33" s="866"/>
      <c r="AZ33" s="867"/>
      <c r="BA33" s="866"/>
      <c r="BB33" s="866"/>
      <c r="BC33" s="866"/>
      <c r="BD33" s="868"/>
      <c r="BE33" s="835"/>
      <c r="BF33" s="866"/>
      <c r="BG33" s="866"/>
      <c r="BH33" s="866"/>
      <c r="BI33" s="866"/>
      <c r="BJ33" s="66"/>
      <c r="BK33" s="866"/>
      <c r="BL33" s="866"/>
      <c r="BM33" s="866"/>
      <c r="BN33" s="866"/>
      <c r="BO33" s="852"/>
      <c r="BP33" s="861"/>
      <c r="BQ33" s="861"/>
      <c r="BR33" s="861"/>
      <c r="BS33" s="861"/>
      <c r="BT33" s="834"/>
      <c r="BU33" s="861"/>
      <c r="BV33" s="861"/>
      <c r="BW33" s="861"/>
      <c r="BX33" s="861"/>
      <c r="BY33" s="838"/>
      <c r="BZ33" s="861"/>
      <c r="CA33" s="861"/>
      <c r="CB33" s="861"/>
      <c r="CC33" s="861"/>
      <c r="CD33" s="839"/>
      <c r="CE33" s="861"/>
      <c r="CF33" s="861"/>
      <c r="CG33" s="861"/>
      <c r="CH33" s="861"/>
      <c r="CI33" s="234"/>
      <c r="CJ33" s="866"/>
      <c r="CK33" s="866"/>
      <c r="CL33" s="866"/>
      <c r="CM33" s="869"/>
      <c r="CN33" s="872"/>
      <c r="CO33" s="234"/>
      <c r="CP33" s="866"/>
      <c r="CQ33" s="866"/>
      <c r="CR33" s="866"/>
      <c r="CS33" s="869"/>
      <c r="CT33" s="872"/>
      <c r="CU33" s="234"/>
      <c r="CV33" s="866"/>
      <c r="CW33" s="866"/>
      <c r="CX33" s="866"/>
      <c r="CY33" s="869"/>
      <c r="CZ33" s="872"/>
      <c r="DA33" s="234"/>
      <c r="DB33" s="866"/>
      <c r="DC33" s="866"/>
      <c r="DD33" s="866"/>
      <c r="DE33" s="869"/>
      <c r="DF33" s="872"/>
      <c r="DG33" s="59"/>
      <c r="DH33" s="8" t="e">
        <f>SUMIFS(#REF!,#REF!,$C33,#REF!,$E33,#REF!,$F33)</f>
        <v>#REF!</v>
      </c>
      <c r="DI33" s="37" t="e">
        <f>COUNTIFS(#REF!,$C33,#REF!,$E33,#REF!,$F33,#REF!,"&gt;=0")</f>
        <v>#REF!</v>
      </c>
      <c r="DJ33" s="8" t="e">
        <f>COUNTIFS(#REF!,$C33,#REF!,$E33,#REF!,$F33,#REF!,"лично")</f>
        <v>#REF!</v>
      </c>
      <c r="DK33" s="242" t="s">
        <v>44</v>
      </c>
    </row>
    <row r="34" spans="1:115" ht="12" customHeight="1" x14ac:dyDescent="0.3">
      <c r="A34" s="94">
        <v>2</v>
      </c>
      <c r="B34" s="242" t="s">
        <v>7</v>
      </c>
      <c r="C34" s="240" t="s">
        <v>182</v>
      </c>
      <c r="D34" s="95"/>
      <c r="E34" s="241"/>
      <c r="F34" s="243" t="str">
        <f t="shared" si="0"/>
        <v>Сокращенное название</v>
      </c>
      <c r="G34" s="242" t="s">
        <v>345</v>
      </c>
      <c r="H34" s="267" t="str">
        <f>H33</f>
        <v>Фамилия_1 Имя Отчество</v>
      </c>
      <c r="I34" s="244">
        <f t="shared" ref="I34:I82" si="3">COUNTIF(N34:CA34,"&gt;1")-M34</f>
        <v>0</v>
      </c>
      <c r="J34" s="845">
        <f t="shared" ref="J34:J82" si="4">COUNTIF(O34:CB34,"&gt;1")-N34</f>
        <v>0</v>
      </c>
      <c r="K34" s="244">
        <f t="shared" ref="K34:K82" si="5">COUNTIF(P34:CC34,"&gt;1")-O34</f>
        <v>0</v>
      </c>
      <c r="L34" s="845">
        <f>COUNTIF(U34,"=1")+Z34+AE34+AJ34+AO34+AT34+AY34+BD34+BI34+BN34+BS34+BX34+CC34+CH34</f>
        <v>3</v>
      </c>
      <c r="M34" s="849">
        <f t="shared" ref="M34:M82" si="6">COUNTIF(R34,"л")+COUNTIF(W34,"л")+COUNTIF(AB34,"л")+COUNTIF(AG34,"л")+COUNTIF(AL34,"л")+COUNTIF(AQ34,"л")+COUNTIF(AV34,"л")+COUNTIF(BA34,"л")+COUNTIF(BF34,"л")+COUNTIF(BK34,"л")+COUNTIF(BP34,"л")+COUNTIF(BU34,"л")+COUNTIF(BZ34,"л")+COUNTIF(CE34,"л")</f>
        <v>0</v>
      </c>
      <c r="N34" s="190">
        <f t="shared" ref="N34:N82" si="7">COUNTIF(S34,"л")+COUNTIF(X34,"л")+COUNTIF(AC34,"л")+COUNTIF(AH34,"л")+COUNTIF(AM34,"л")+COUNTIF(AR34,"л")+COUNTIF(AW34,"л")+COUNTIF(BB34,"л")+COUNTIF(BG34,"л")+COUNTIF(BL34,"л")+COUNTIF(BQ34,"л")+COUNTIF(BV34,"л")+COUNTIF(CA34,"л")+COUNTIF(CF34,"л")</f>
        <v>0</v>
      </c>
      <c r="O34" s="847">
        <f t="shared" ref="O34:O82" si="8">COUNTIF(T34,"л")+COUNTIF(Y34,"л")+COUNTIF(AD34,"л")+COUNTIF(AI34,"л")+COUNTIF(AN34,"л")+COUNTIF(AS34,"л")+COUNTIF(AX34,"л")+COUNTIF(BC34,"л")+COUNTIF(BH34,"л")+COUNTIF(BM34,"л")+COUNTIF(BR34,"л")+COUNTIF(BW34,"л")+COUNTIF(CB34,"л")+COUNTIF(CG34,"л")</f>
        <v>0</v>
      </c>
      <c r="P34" s="190">
        <f t="shared" ref="P34:P82" si="9">COUNTIF(U34,"л")+COUNTIF(Z34,"л")+COUNTIF(AE34,"л")+COUNTIF(AJ34,"л")+COUNTIF(AO34,"л")+COUNTIF(AT34,"л")+COUNTIF(AY34,"л")+COUNTIF(BD34,"л")+COUNTIF(BI34,"л")+COUNTIF(BN34,"л")+COUNTIF(BS34,"л")+COUNTIF(BX34,"л")+COUNTIF(CC34,"л")+COUNTIF(CH34,"л")</f>
        <v>1</v>
      </c>
      <c r="Q34" s="248"/>
      <c r="R34" s="844">
        <v>1</v>
      </c>
      <c r="S34" s="844">
        <v>1</v>
      </c>
      <c r="T34" s="844">
        <v>1</v>
      </c>
      <c r="U34" s="844" t="s">
        <v>1168</v>
      </c>
      <c r="V34" s="246"/>
      <c r="W34" s="876">
        <v>1</v>
      </c>
      <c r="X34" s="876">
        <v>1</v>
      </c>
      <c r="Y34" s="876">
        <v>1</v>
      </c>
      <c r="Z34" s="851">
        <v>1</v>
      </c>
      <c r="AA34" s="245">
        <v>1</v>
      </c>
      <c r="AB34" s="844">
        <v>1</v>
      </c>
      <c r="AC34" s="844">
        <v>1</v>
      </c>
      <c r="AD34" s="844">
        <v>1</v>
      </c>
      <c r="AE34" s="844">
        <v>1</v>
      </c>
      <c r="AF34" s="246">
        <v>1</v>
      </c>
      <c r="AG34" s="844">
        <v>1</v>
      </c>
      <c r="AH34" s="844">
        <v>1</v>
      </c>
      <c r="AI34" s="844">
        <v>1</v>
      </c>
      <c r="AJ34" s="844">
        <v>1</v>
      </c>
      <c r="AK34" s="246">
        <v>1</v>
      </c>
      <c r="AL34" s="844">
        <v>1</v>
      </c>
      <c r="AM34" s="844">
        <v>1</v>
      </c>
      <c r="AN34" s="844">
        <v>1</v>
      </c>
      <c r="AO34" s="844"/>
      <c r="AP34" s="246"/>
      <c r="AQ34" s="844"/>
      <c r="AR34" s="844"/>
      <c r="AS34" s="844"/>
      <c r="AT34" s="844"/>
      <c r="AU34" s="246"/>
      <c r="AV34" s="844"/>
      <c r="AW34" s="844"/>
      <c r="AX34" s="844"/>
      <c r="AY34" s="844"/>
      <c r="AZ34" s="249"/>
      <c r="BA34" s="844"/>
      <c r="BB34" s="844"/>
      <c r="BC34" s="844"/>
      <c r="BD34" s="851"/>
      <c r="BE34" s="184"/>
      <c r="BF34" s="844"/>
      <c r="BG34" s="844"/>
      <c r="BH34" s="844"/>
      <c r="BI34" s="844"/>
      <c r="BJ34" s="67"/>
      <c r="BK34" s="844"/>
      <c r="BL34" s="844"/>
      <c r="BM34" s="844"/>
      <c r="BN34" s="844"/>
      <c r="BO34" s="245"/>
      <c r="BP34" s="844"/>
      <c r="BQ34" s="844"/>
      <c r="BR34" s="844"/>
      <c r="BS34" s="844"/>
      <c r="BT34" s="246"/>
      <c r="BU34" s="844"/>
      <c r="BV34" s="844"/>
      <c r="BW34" s="844"/>
      <c r="BX34" s="844"/>
      <c r="BY34" s="176"/>
      <c r="BZ34" s="844"/>
      <c r="CA34" s="844"/>
      <c r="CB34" s="844"/>
      <c r="CC34" s="844"/>
      <c r="CD34" s="740"/>
      <c r="CE34" s="844"/>
      <c r="CF34" s="844"/>
      <c r="CG34" s="844"/>
      <c r="CH34" s="844"/>
      <c r="CI34" s="245"/>
      <c r="CJ34" s="844"/>
      <c r="CK34" s="844"/>
      <c r="CL34" s="844"/>
      <c r="CM34" s="870"/>
      <c r="CN34" s="873"/>
      <c r="CO34" s="245"/>
      <c r="CP34" s="844"/>
      <c r="CQ34" s="844"/>
      <c r="CR34" s="844"/>
      <c r="CS34" s="870"/>
      <c r="CT34" s="873"/>
      <c r="CU34" s="245"/>
      <c r="CV34" s="844"/>
      <c r="CW34" s="844"/>
      <c r="CX34" s="844"/>
      <c r="CY34" s="870"/>
      <c r="CZ34" s="873"/>
      <c r="DA34" s="245"/>
      <c r="DB34" s="844"/>
      <c r="DC34" s="844"/>
      <c r="DD34" s="844"/>
      <c r="DE34" s="870"/>
      <c r="DF34" s="873"/>
      <c r="DG34" s="59"/>
      <c r="DH34" s="8" t="e">
        <f>SUMIFS(#REF!,#REF!,$C34,#REF!,$E34,#REF!,$F34)</f>
        <v>#REF!</v>
      </c>
      <c r="DI34" s="37" t="e">
        <f>COUNTIFS(#REF!,$C34,#REF!,$E34,#REF!,$F34,#REF!,"&gt;=0")</f>
        <v>#REF!</v>
      </c>
      <c r="DJ34" s="8" t="e">
        <f>COUNTIFS(#REF!,$C34,#REF!,$E34,#REF!,$F34,#REF!,"лично")</f>
        <v>#REF!</v>
      </c>
      <c r="DK34" s="242" t="s">
        <v>44</v>
      </c>
    </row>
    <row r="35" spans="1:115" ht="12" customHeight="1" x14ac:dyDescent="0.3">
      <c r="A35" s="94">
        <v>3</v>
      </c>
      <c r="B35" s="242" t="s">
        <v>44</v>
      </c>
      <c r="C35" s="240" t="s">
        <v>182</v>
      </c>
      <c r="D35" s="95"/>
      <c r="E35" s="241"/>
      <c r="F35" s="243" t="str">
        <f t="shared" si="0"/>
        <v>Сокращенное название</v>
      </c>
      <c r="G35" s="242" t="s">
        <v>345</v>
      </c>
      <c r="H35" s="267" t="str">
        <f t="shared" ref="H35:H82" si="10">H34</f>
        <v>Фамилия_1 Имя Отчество</v>
      </c>
      <c r="I35" s="244">
        <f t="shared" si="3"/>
        <v>0</v>
      </c>
      <c r="J35" s="845">
        <f t="shared" si="4"/>
        <v>0</v>
      </c>
      <c r="K35" s="244">
        <f t="shared" si="5"/>
        <v>0</v>
      </c>
      <c r="L35" s="845">
        <f t="shared" ref="L35:L82" si="11">U35+Z35+AE35+AJ35+AO35+AT35+AY35+BD35+BI35+BN35+BS35+BX35+CC35+CH35-P35</f>
        <v>0</v>
      </c>
      <c r="M35" s="849">
        <f t="shared" si="6"/>
        <v>0</v>
      </c>
      <c r="N35" s="190">
        <f t="shared" si="7"/>
        <v>0</v>
      </c>
      <c r="O35" s="847">
        <f t="shared" si="8"/>
        <v>0</v>
      </c>
      <c r="P35" s="190">
        <f t="shared" si="9"/>
        <v>0</v>
      </c>
      <c r="Q35" s="248"/>
      <c r="R35" s="844"/>
      <c r="S35" s="844"/>
      <c r="T35" s="844"/>
      <c r="U35" s="844"/>
      <c r="V35" s="246"/>
      <c r="W35" s="876"/>
      <c r="X35" s="876"/>
      <c r="Y35" s="876"/>
      <c r="Z35" s="851"/>
      <c r="AA35" s="245"/>
      <c r="AB35" s="844"/>
      <c r="AC35" s="844"/>
      <c r="AD35" s="844"/>
      <c r="AE35" s="844"/>
      <c r="AF35" s="246"/>
      <c r="AG35" s="844"/>
      <c r="AH35" s="844"/>
      <c r="AI35" s="844"/>
      <c r="AJ35" s="844"/>
      <c r="AK35" s="246"/>
      <c r="AL35" s="844"/>
      <c r="AM35" s="844"/>
      <c r="AN35" s="844"/>
      <c r="AO35" s="844"/>
      <c r="AP35" s="246"/>
      <c r="AQ35" s="844"/>
      <c r="AR35" s="844"/>
      <c r="AS35" s="844"/>
      <c r="AT35" s="844"/>
      <c r="AU35" s="246"/>
      <c r="AV35" s="844"/>
      <c r="AW35" s="844"/>
      <c r="AX35" s="844"/>
      <c r="AY35" s="844"/>
      <c r="AZ35" s="249"/>
      <c r="BA35" s="844"/>
      <c r="BB35" s="844"/>
      <c r="BC35" s="844"/>
      <c r="BD35" s="851"/>
      <c r="BE35" s="184"/>
      <c r="BF35" s="844"/>
      <c r="BG35" s="844"/>
      <c r="BH35" s="844"/>
      <c r="BI35" s="844"/>
      <c r="BJ35" s="67"/>
      <c r="BK35" s="844"/>
      <c r="BL35" s="844"/>
      <c r="BM35" s="844"/>
      <c r="BN35" s="844"/>
      <c r="BO35" s="245"/>
      <c r="BP35" s="844"/>
      <c r="BQ35" s="844"/>
      <c r="BR35" s="844"/>
      <c r="BS35" s="844"/>
      <c r="BT35" s="246"/>
      <c r="BU35" s="844"/>
      <c r="BV35" s="844"/>
      <c r="BW35" s="844"/>
      <c r="BX35" s="844"/>
      <c r="BY35" s="176"/>
      <c r="BZ35" s="844"/>
      <c r="CA35" s="844"/>
      <c r="CB35" s="844"/>
      <c r="CC35" s="844"/>
      <c r="CD35" s="740"/>
      <c r="CE35" s="844"/>
      <c r="CF35" s="844"/>
      <c r="CG35" s="844"/>
      <c r="CH35" s="844"/>
      <c r="CI35" s="245"/>
      <c r="CJ35" s="844"/>
      <c r="CK35" s="844"/>
      <c r="CL35" s="844"/>
      <c r="CM35" s="870"/>
      <c r="CN35" s="873"/>
      <c r="CO35" s="245"/>
      <c r="CP35" s="844"/>
      <c r="CQ35" s="844"/>
      <c r="CR35" s="844"/>
      <c r="CS35" s="870"/>
      <c r="CT35" s="873"/>
      <c r="CU35" s="245"/>
      <c r="CV35" s="844"/>
      <c r="CW35" s="844"/>
      <c r="CX35" s="844"/>
      <c r="CY35" s="870"/>
      <c r="CZ35" s="873"/>
      <c r="DA35" s="245"/>
      <c r="DB35" s="844"/>
      <c r="DC35" s="844"/>
      <c r="DD35" s="844"/>
      <c r="DE35" s="870"/>
      <c r="DF35" s="873"/>
      <c r="DG35" s="59"/>
      <c r="DH35" s="8" t="e">
        <f>SUMIFS(#REF!,#REF!,$C35,#REF!,$E35,#REF!,$F35)</f>
        <v>#REF!</v>
      </c>
      <c r="DI35" s="37" t="e">
        <f>COUNTIFS(#REF!,$C35,#REF!,$E35,#REF!,$F35,#REF!,"&gt;=0")</f>
        <v>#REF!</v>
      </c>
      <c r="DJ35" s="8" t="e">
        <f>COUNTIFS(#REF!,$C35,#REF!,$E35,#REF!,$F35,#REF!,"лично")</f>
        <v>#REF!</v>
      </c>
      <c r="DK35" s="242" t="s">
        <v>46</v>
      </c>
    </row>
    <row r="36" spans="1:115" ht="12" customHeight="1" x14ac:dyDescent="0.3">
      <c r="A36" s="94">
        <v>4</v>
      </c>
      <c r="B36" s="242" t="s">
        <v>46</v>
      </c>
      <c r="C36" s="240" t="s">
        <v>182</v>
      </c>
      <c r="D36" s="95"/>
      <c r="E36" s="241"/>
      <c r="F36" s="243" t="str">
        <f t="shared" si="0"/>
        <v>Сокращенное название</v>
      </c>
      <c r="G36" s="242" t="s">
        <v>345</v>
      </c>
      <c r="H36" s="267" t="str">
        <f t="shared" si="10"/>
        <v>Фамилия_1 Имя Отчество</v>
      </c>
      <c r="I36" s="244">
        <f t="shared" si="3"/>
        <v>0</v>
      </c>
      <c r="J36" s="845">
        <f t="shared" si="4"/>
        <v>0</v>
      </c>
      <c r="K36" s="244">
        <f t="shared" si="5"/>
        <v>0</v>
      </c>
      <c r="L36" s="845">
        <f t="shared" si="11"/>
        <v>0</v>
      </c>
      <c r="M36" s="849">
        <f t="shared" si="6"/>
        <v>0</v>
      </c>
      <c r="N36" s="190">
        <f t="shared" si="7"/>
        <v>0</v>
      </c>
      <c r="O36" s="847">
        <f t="shared" si="8"/>
        <v>0</v>
      </c>
      <c r="P36" s="190">
        <f t="shared" si="9"/>
        <v>0</v>
      </c>
      <c r="Q36" s="248"/>
      <c r="R36" s="844"/>
      <c r="S36" s="844"/>
      <c r="T36" s="844"/>
      <c r="U36" s="844"/>
      <c r="V36" s="246"/>
      <c r="W36" s="876"/>
      <c r="X36" s="876"/>
      <c r="Y36" s="876"/>
      <c r="Z36" s="851"/>
      <c r="AA36" s="245"/>
      <c r="AB36" s="844"/>
      <c r="AC36" s="844"/>
      <c r="AD36" s="844"/>
      <c r="AE36" s="844"/>
      <c r="AF36" s="246"/>
      <c r="AG36" s="844"/>
      <c r="AH36" s="844"/>
      <c r="AI36" s="844"/>
      <c r="AJ36" s="844"/>
      <c r="AK36" s="246"/>
      <c r="AL36" s="844"/>
      <c r="AM36" s="844"/>
      <c r="AN36" s="844"/>
      <c r="AO36" s="844"/>
      <c r="AP36" s="246"/>
      <c r="AQ36" s="844"/>
      <c r="AR36" s="844"/>
      <c r="AS36" s="844"/>
      <c r="AT36" s="844"/>
      <c r="AU36" s="246"/>
      <c r="AV36" s="844"/>
      <c r="AW36" s="844"/>
      <c r="AX36" s="844"/>
      <c r="AY36" s="844"/>
      <c r="AZ36" s="249"/>
      <c r="BA36" s="844"/>
      <c r="BB36" s="844"/>
      <c r="BC36" s="844"/>
      <c r="BD36" s="851"/>
      <c r="BE36" s="184"/>
      <c r="BF36" s="844"/>
      <c r="BG36" s="844"/>
      <c r="BH36" s="844"/>
      <c r="BI36" s="844"/>
      <c r="BJ36" s="67"/>
      <c r="BK36" s="844"/>
      <c r="BL36" s="844"/>
      <c r="BM36" s="844"/>
      <c r="BN36" s="844"/>
      <c r="BO36" s="245"/>
      <c r="BP36" s="844"/>
      <c r="BQ36" s="844"/>
      <c r="BR36" s="844"/>
      <c r="BS36" s="844"/>
      <c r="BT36" s="246"/>
      <c r="BU36" s="844"/>
      <c r="BV36" s="844"/>
      <c r="BW36" s="844"/>
      <c r="BX36" s="844"/>
      <c r="BY36" s="176"/>
      <c r="BZ36" s="844"/>
      <c r="CA36" s="844"/>
      <c r="CB36" s="844"/>
      <c r="CC36" s="844"/>
      <c r="CD36" s="740"/>
      <c r="CE36" s="844"/>
      <c r="CF36" s="844"/>
      <c r="CG36" s="844"/>
      <c r="CH36" s="844"/>
      <c r="CI36" s="245"/>
      <c r="CJ36" s="844"/>
      <c r="CK36" s="844"/>
      <c r="CL36" s="844"/>
      <c r="CM36" s="870"/>
      <c r="CN36" s="873"/>
      <c r="CO36" s="245"/>
      <c r="CP36" s="844"/>
      <c r="CQ36" s="844"/>
      <c r="CR36" s="844"/>
      <c r="CS36" s="870"/>
      <c r="CT36" s="873"/>
      <c r="CU36" s="245"/>
      <c r="CV36" s="844"/>
      <c r="CW36" s="844"/>
      <c r="CX36" s="844"/>
      <c r="CY36" s="870"/>
      <c r="CZ36" s="873"/>
      <c r="DA36" s="245"/>
      <c r="DB36" s="844"/>
      <c r="DC36" s="844"/>
      <c r="DD36" s="844"/>
      <c r="DE36" s="870"/>
      <c r="DF36" s="873"/>
      <c r="DG36" s="59"/>
      <c r="DH36" s="8" t="e">
        <f>SUMIFS(#REF!,#REF!,$C36,#REF!,$E36,#REF!,$F36)</f>
        <v>#REF!</v>
      </c>
      <c r="DI36" s="37" t="e">
        <f>COUNTIFS(#REF!,$C36,#REF!,$E36,#REF!,$F36,#REF!,"&gt;=0")</f>
        <v>#REF!</v>
      </c>
      <c r="DJ36" s="8" t="e">
        <f>COUNTIFS(#REF!,$C36,#REF!,$E36,#REF!,$F36,#REF!,"лично")</f>
        <v>#REF!</v>
      </c>
      <c r="DK36" s="242" t="s">
        <v>48</v>
      </c>
    </row>
    <row r="37" spans="1:115" ht="12" customHeight="1" x14ac:dyDescent="0.3">
      <c r="A37" s="94">
        <v>5</v>
      </c>
      <c r="B37" s="242" t="s">
        <v>48</v>
      </c>
      <c r="C37" s="240" t="s">
        <v>182</v>
      </c>
      <c r="D37" s="95"/>
      <c r="E37" s="241"/>
      <c r="F37" s="243" t="str">
        <f t="shared" si="0"/>
        <v>Сокращенное название</v>
      </c>
      <c r="G37" s="242" t="s">
        <v>345</v>
      </c>
      <c r="H37" s="267" t="str">
        <f t="shared" si="10"/>
        <v>Фамилия_1 Имя Отчество</v>
      </c>
      <c r="I37" s="244">
        <f t="shared" si="3"/>
        <v>0</v>
      </c>
      <c r="J37" s="845">
        <f t="shared" si="4"/>
        <v>0</v>
      </c>
      <c r="K37" s="244">
        <f t="shared" si="5"/>
        <v>0</v>
      </c>
      <c r="L37" s="845">
        <f t="shared" si="11"/>
        <v>0</v>
      </c>
      <c r="M37" s="849">
        <f t="shared" si="6"/>
        <v>0</v>
      </c>
      <c r="N37" s="190">
        <f t="shared" si="7"/>
        <v>0</v>
      </c>
      <c r="O37" s="847">
        <f t="shared" si="8"/>
        <v>0</v>
      </c>
      <c r="P37" s="190">
        <f t="shared" si="9"/>
        <v>0</v>
      </c>
      <c r="Q37" s="248"/>
      <c r="R37" s="844"/>
      <c r="S37" s="844"/>
      <c r="T37" s="844"/>
      <c r="U37" s="844"/>
      <c r="V37" s="246"/>
      <c r="W37" s="876"/>
      <c r="X37" s="876"/>
      <c r="Y37" s="876"/>
      <c r="Z37" s="851"/>
      <c r="AA37" s="245"/>
      <c r="AB37" s="844"/>
      <c r="AC37" s="844"/>
      <c r="AD37" s="844"/>
      <c r="AE37" s="844"/>
      <c r="AF37" s="246"/>
      <c r="AG37" s="844"/>
      <c r="AH37" s="844"/>
      <c r="AI37" s="844"/>
      <c r="AJ37" s="844"/>
      <c r="AK37" s="246"/>
      <c r="AL37" s="844"/>
      <c r="AM37" s="844"/>
      <c r="AN37" s="844"/>
      <c r="AO37" s="844"/>
      <c r="AP37" s="246"/>
      <c r="AQ37" s="844"/>
      <c r="AR37" s="844"/>
      <c r="AS37" s="844"/>
      <c r="AT37" s="844"/>
      <c r="AU37" s="246"/>
      <c r="AV37" s="844"/>
      <c r="AW37" s="844"/>
      <c r="AX37" s="844"/>
      <c r="AY37" s="844"/>
      <c r="AZ37" s="249"/>
      <c r="BA37" s="844"/>
      <c r="BB37" s="844"/>
      <c r="BC37" s="844"/>
      <c r="BD37" s="851"/>
      <c r="BE37" s="184"/>
      <c r="BF37" s="844"/>
      <c r="BG37" s="844"/>
      <c r="BH37" s="844"/>
      <c r="BI37" s="844"/>
      <c r="BJ37" s="67"/>
      <c r="BK37" s="844"/>
      <c r="BL37" s="844"/>
      <c r="BM37" s="844"/>
      <c r="BN37" s="844"/>
      <c r="BO37" s="245"/>
      <c r="BP37" s="844"/>
      <c r="BQ37" s="844"/>
      <c r="BR37" s="844"/>
      <c r="BS37" s="844"/>
      <c r="BT37" s="246"/>
      <c r="BU37" s="844"/>
      <c r="BV37" s="844"/>
      <c r="BW37" s="844"/>
      <c r="BX37" s="844"/>
      <c r="BY37" s="176"/>
      <c r="BZ37" s="844"/>
      <c r="CA37" s="844"/>
      <c r="CB37" s="844"/>
      <c r="CC37" s="844"/>
      <c r="CD37" s="740"/>
      <c r="CE37" s="844"/>
      <c r="CF37" s="844"/>
      <c r="CG37" s="844"/>
      <c r="CH37" s="844"/>
      <c r="CI37" s="245"/>
      <c r="CJ37" s="844"/>
      <c r="CK37" s="844"/>
      <c r="CL37" s="844"/>
      <c r="CM37" s="870"/>
      <c r="CN37" s="873"/>
      <c r="CO37" s="245"/>
      <c r="CP37" s="844"/>
      <c r="CQ37" s="844"/>
      <c r="CR37" s="844"/>
      <c r="CS37" s="870"/>
      <c r="CT37" s="873"/>
      <c r="CU37" s="245"/>
      <c r="CV37" s="844"/>
      <c r="CW37" s="844"/>
      <c r="CX37" s="844"/>
      <c r="CY37" s="870"/>
      <c r="CZ37" s="873"/>
      <c r="DA37" s="245"/>
      <c r="DB37" s="844"/>
      <c r="DC37" s="844"/>
      <c r="DD37" s="844"/>
      <c r="DE37" s="870"/>
      <c r="DF37" s="873"/>
      <c r="DG37" s="59"/>
      <c r="DH37" s="8" t="e">
        <f>SUMIFS(#REF!,#REF!,$C37,#REF!,$E37,#REF!,$F37)</f>
        <v>#REF!</v>
      </c>
      <c r="DI37" s="37" t="e">
        <f>COUNTIFS(#REF!,$C37,#REF!,$E37,#REF!,$F37,#REF!,"&gt;=0")</f>
        <v>#REF!</v>
      </c>
      <c r="DJ37" s="8" t="e">
        <f>COUNTIFS(#REF!,$C37,#REF!,$E37,#REF!,$F37,#REF!,"лично")</f>
        <v>#REF!</v>
      </c>
      <c r="DK37" s="242" t="s">
        <v>50</v>
      </c>
    </row>
    <row r="38" spans="1:115" ht="12" customHeight="1" x14ac:dyDescent="0.3">
      <c r="A38" s="94">
        <v>6</v>
      </c>
      <c r="B38" s="242" t="s">
        <v>50</v>
      </c>
      <c r="C38" s="240" t="s">
        <v>182</v>
      </c>
      <c r="D38" s="95"/>
      <c r="E38" s="241"/>
      <c r="F38" s="243" t="str">
        <f t="shared" si="0"/>
        <v>Сокращенное название</v>
      </c>
      <c r="G38" s="242" t="s">
        <v>345</v>
      </c>
      <c r="H38" s="267" t="str">
        <f t="shared" si="10"/>
        <v>Фамилия_1 Имя Отчество</v>
      </c>
      <c r="I38" s="244">
        <f t="shared" si="3"/>
        <v>0</v>
      </c>
      <c r="J38" s="845">
        <f t="shared" si="4"/>
        <v>0</v>
      </c>
      <c r="K38" s="244">
        <f t="shared" si="5"/>
        <v>0</v>
      </c>
      <c r="L38" s="845">
        <f t="shared" si="11"/>
        <v>0</v>
      </c>
      <c r="M38" s="849">
        <f t="shared" si="6"/>
        <v>0</v>
      </c>
      <c r="N38" s="190">
        <f t="shared" si="7"/>
        <v>0</v>
      </c>
      <c r="O38" s="847">
        <f t="shared" si="8"/>
        <v>0</v>
      </c>
      <c r="P38" s="190">
        <f t="shared" si="9"/>
        <v>0</v>
      </c>
      <c r="Q38" s="248"/>
      <c r="R38" s="844"/>
      <c r="S38" s="844"/>
      <c r="T38" s="844"/>
      <c r="U38" s="844"/>
      <c r="V38" s="246"/>
      <c r="W38" s="876"/>
      <c r="X38" s="876"/>
      <c r="Y38" s="876"/>
      <c r="Z38" s="851"/>
      <c r="AA38" s="245"/>
      <c r="AB38" s="844"/>
      <c r="AC38" s="844"/>
      <c r="AD38" s="844"/>
      <c r="AE38" s="844"/>
      <c r="AF38" s="246"/>
      <c r="AG38" s="844"/>
      <c r="AH38" s="844"/>
      <c r="AI38" s="844"/>
      <c r="AJ38" s="844"/>
      <c r="AK38" s="246"/>
      <c r="AL38" s="844"/>
      <c r="AM38" s="844"/>
      <c r="AN38" s="844"/>
      <c r="AO38" s="844"/>
      <c r="AP38" s="246"/>
      <c r="AQ38" s="844"/>
      <c r="AR38" s="844"/>
      <c r="AS38" s="844"/>
      <c r="AT38" s="844"/>
      <c r="AU38" s="246"/>
      <c r="AV38" s="844"/>
      <c r="AW38" s="844"/>
      <c r="AX38" s="844"/>
      <c r="AY38" s="844"/>
      <c r="AZ38" s="249"/>
      <c r="BA38" s="844"/>
      <c r="BB38" s="844"/>
      <c r="BC38" s="844"/>
      <c r="BD38" s="851"/>
      <c r="BE38" s="184"/>
      <c r="BF38" s="844"/>
      <c r="BG38" s="844"/>
      <c r="BH38" s="844"/>
      <c r="BI38" s="844"/>
      <c r="BJ38" s="67"/>
      <c r="BK38" s="844"/>
      <c r="BL38" s="844"/>
      <c r="BM38" s="844"/>
      <c r="BN38" s="844"/>
      <c r="BO38" s="245"/>
      <c r="BP38" s="844"/>
      <c r="BQ38" s="844"/>
      <c r="BR38" s="844"/>
      <c r="BS38" s="844"/>
      <c r="BT38" s="246"/>
      <c r="BU38" s="844"/>
      <c r="BV38" s="844"/>
      <c r="BW38" s="844"/>
      <c r="BX38" s="844"/>
      <c r="BY38" s="176"/>
      <c r="BZ38" s="844"/>
      <c r="CA38" s="844"/>
      <c r="CB38" s="844"/>
      <c r="CC38" s="844"/>
      <c r="CD38" s="740"/>
      <c r="CE38" s="844"/>
      <c r="CF38" s="844"/>
      <c r="CG38" s="844"/>
      <c r="CH38" s="844"/>
      <c r="CI38" s="245"/>
      <c r="CJ38" s="844"/>
      <c r="CK38" s="844"/>
      <c r="CL38" s="844"/>
      <c r="CM38" s="870"/>
      <c r="CN38" s="873"/>
      <c r="CO38" s="245"/>
      <c r="CP38" s="844"/>
      <c r="CQ38" s="844"/>
      <c r="CR38" s="844"/>
      <c r="CS38" s="870"/>
      <c r="CT38" s="873"/>
      <c r="CU38" s="245"/>
      <c r="CV38" s="844"/>
      <c r="CW38" s="844"/>
      <c r="CX38" s="844"/>
      <c r="CY38" s="870"/>
      <c r="CZ38" s="873"/>
      <c r="DA38" s="245"/>
      <c r="DB38" s="844"/>
      <c r="DC38" s="844"/>
      <c r="DD38" s="844"/>
      <c r="DE38" s="870"/>
      <c r="DF38" s="873"/>
      <c r="DG38" s="59"/>
      <c r="DH38" s="8" t="e">
        <f>SUMIFS(#REF!,#REF!,$C38,#REF!,$E38,#REF!,$F38)</f>
        <v>#REF!</v>
      </c>
      <c r="DI38" s="37" t="e">
        <f>COUNTIFS(#REF!,$C38,#REF!,$E38,#REF!,$F38,#REF!,"&gt;=0")</f>
        <v>#REF!</v>
      </c>
      <c r="DJ38" s="8" t="e">
        <f>COUNTIFS(#REF!,$C38,#REF!,$E38,#REF!,$F38,#REF!,"лично")</f>
        <v>#REF!</v>
      </c>
      <c r="DK38" s="242" t="s">
        <v>7</v>
      </c>
    </row>
    <row r="39" spans="1:115" ht="12" customHeight="1" x14ac:dyDescent="0.3">
      <c r="A39" s="94">
        <v>7</v>
      </c>
      <c r="B39" s="242" t="s">
        <v>7</v>
      </c>
      <c r="C39" s="240" t="s">
        <v>182</v>
      </c>
      <c r="D39" s="95"/>
      <c r="E39" s="241"/>
      <c r="F39" s="243" t="str">
        <f t="shared" si="0"/>
        <v>Сокращенное название</v>
      </c>
      <c r="G39" s="242" t="s">
        <v>345</v>
      </c>
      <c r="H39" s="267" t="str">
        <f t="shared" si="10"/>
        <v>Фамилия_1 Имя Отчество</v>
      </c>
      <c r="I39" s="244">
        <f t="shared" si="3"/>
        <v>0</v>
      </c>
      <c r="J39" s="845">
        <f t="shared" si="4"/>
        <v>0</v>
      </c>
      <c r="K39" s="244">
        <f t="shared" si="5"/>
        <v>0</v>
      </c>
      <c r="L39" s="845">
        <f t="shared" si="11"/>
        <v>0</v>
      </c>
      <c r="M39" s="849">
        <f t="shared" si="6"/>
        <v>0</v>
      </c>
      <c r="N39" s="190">
        <f t="shared" si="7"/>
        <v>0</v>
      </c>
      <c r="O39" s="847">
        <f t="shared" si="8"/>
        <v>0</v>
      </c>
      <c r="P39" s="190">
        <f t="shared" si="9"/>
        <v>0</v>
      </c>
      <c r="Q39" s="248"/>
      <c r="R39" s="844"/>
      <c r="S39" s="844"/>
      <c r="T39" s="844"/>
      <c r="U39" s="844"/>
      <c r="V39" s="246"/>
      <c r="W39" s="876"/>
      <c r="X39" s="876"/>
      <c r="Y39" s="876"/>
      <c r="Z39" s="851"/>
      <c r="AA39" s="245"/>
      <c r="AB39" s="844"/>
      <c r="AC39" s="844"/>
      <c r="AD39" s="844"/>
      <c r="AE39" s="844"/>
      <c r="AF39" s="246"/>
      <c r="AG39" s="844"/>
      <c r="AH39" s="844"/>
      <c r="AI39" s="844"/>
      <c r="AJ39" s="844"/>
      <c r="AK39" s="246"/>
      <c r="AL39" s="844"/>
      <c r="AM39" s="844"/>
      <c r="AN39" s="844"/>
      <c r="AO39" s="844"/>
      <c r="AP39" s="246"/>
      <c r="AQ39" s="844"/>
      <c r="AR39" s="844"/>
      <c r="AS39" s="844"/>
      <c r="AT39" s="844"/>
      <c r="AU39" s="246"/>
      <c r="AV39" s="844"/>
      <c r="AW39" s="844"/>
      <c r="AX39" s="844"/>
      <c r="AY39" s="844"/>
      <c r="AZ39" s="249"/>
      <c r="BA39" s="844"/>
      <c r="BB39" s="844"/>
      <c r="BC39" s="844"/>
      <c r="BD39" s="851"/>
      <c r="BE39" s="184"/>
      <c r="BF39" s="844"/>
      <c r="BG39" s="844"/>
      <c r="BH39" s="844"/>
      <c r="BI39" s="844"/>
      <c r="BJ39" s="67"/>
      <c r="BK39" s="844"/>
      <c r="BL39" s="844"/>
      <c r="BM39" s="844"/>
      <c r="BN39" s="844"/>
      <c r="BO39" s="245"/>
      <c r="BP39" s="844"/>
      <c r="BQ39" s="844"/>
      <c r="BR39" s="844"/>
      <c r="BS39" s="844"/>
      <c r="BT39" s="246"/>
      <c r="BU39" s="844"/>
      <c r="BV39" s="844"/>
      <c r="BW39" s="844"/>
      <c r="BX39" s="844"/>
      <c r="BY39" s="176"/>
      <c r="BZ39" s="844"/>
      <c r="CA39" s="844"/>
      <c r="CB39" s="844"/>
      <c r="CC39" s="844"/>
      <c r="CD39" s="740"/>
      <c r="CE39" s="844"/>
      <c r="CF39" s="844"/>
      <c r="CG39" s="844"/>
      <c r="CH39" s="844"/>
      <c r="CI39" s="245"/>
      <c r="CJ39" s="844"/>
      <c r="CK39" s="844"/>
      <c r="CL39" s="844"/>
      <c r="CM39" s="870"/>
      <c r="CN39" s="873"/>
      <c r="CO39" s="245"/>
      <c r="CP39" s="844"/>
      <c r="CQ39" s="844"/>
      <c r="CR39" s="844"/>
      <c r="CS39" s="870"/>
      <c r="CT39" s="873"/>
      <c r="CU39" s="245"/>
      <c r="CV39" s="844"/>
      <c r="CW39" s="844"/>
      <c r="CX39" s="844"/>
      <c r="CY39" s="870"/>
      <c r="CZ39" s="873"/>
      <c r="DA39" s="245"/>
      <c r="DB39" s="844"/>
      <c r="DC39" s="844"/>
      <c r="DD39" s="844"/>
      <c r="DE39" s="870"/>
      <c r="DF39" s="873"/>
      <c r="DG39" s="59"/>
      <c r="DH39" s="8" t="e">
        <f>SUMIFS(#REF!,#REF!,$C39,#REF!,$E39,#REF!,$F39)</f>
        <v>#REF!</v>
      </c>
      <c r="DI39" s="37" t="e">
        <f>COUNTIFS(#REF!,$C39,#REF!,$E39,#REF!,$F39,#REF!,"&gt;=0")</f>
        <v>#REF!</v>
      </c>
      <c r="DJ39" s="8" t="e">
        <f>COUNTIFS(#REF!,$C39,#REF!,$E39,#REF!,$F39,#REF!,"лично")</f>
        <v>#REF!</v>
      </c>
      <c r="DK39" s="242" t="s">
        <v>30</v>
      </c>
    </row>
    <row r="40" spans="1:115" ht="12" customHeight="1" x14ac:dyDescent="0.3">
      <c r="A40" s="94">
        <v>8</v>
      </c>
      <c r="B40" s="242" t="s">
        <v>7</v>
      </c>
      <c r="C40" s="240" t="s">
        <v>182</v>
      </c>
      <c r="D40" s="95"/>
      <c r="E40" s="241"/>
      <c r="F40" s="243" t="str">
        <f t="shared" si="0"/>
        <v>Сокращенное название</v>
      </c>
      <c r="G40" s="242" t="s">
        <v>345</v>
      </c>
      <c r="H40" s="267" t="str">
        <f t="shared" si="10"/>
        <v>Фамилия_1 Имя Отчество</v>
      </c>
      <c r="I40" s="244">
        <f t="shared" si="3"/>
        <v>0</v>
      </c>
      <c r="J40" s="845">
        <f t="shared" si="4"/>
        <v>0</v>
      </c>
      <c r="K40" s="244">
        <f t="shared" si="5"/>
        <v>0</v>
      </c>
      <c r="L40" s="845">
        <f t="shared" si="11"/>
        <v>0</v>
      </c>
      <c r="M40" s="849">
        <f t="shared" si="6"/>
        <v>0</v>
      </c>
      <c r="N40" s="190">
        <f t="shared" si="7"/>
        <v>0</v>
      </c>
      <c r="O40" s="847">
        <f t="shared" si="8"/>
        <v>0</v>
      </c>
      <c r="P40" s="190">
        <f t="shared" si="9"/>
        <v>0</v>
      </c>
      <c r="Q40" s="248"/>
      <c r="R40" s="844"/>
      <c r="S40" s="844"/>
      <c r="T40" s="844"/>
      <c r="U40" s="844"/>
      <c r="V40" s="246"/>
      <c r="W40" s="876"/>
      <c r="X40" s="876"/>
      <c r="Y40" s="876"/>
      <c r="Z40" s="851"/>
      <c r="AA40" s="245"/>
      <c r="AB40" s="844"/>
      <c r="AC40" s="844"/>
      <c r="AD40" s="844"/>
      <c r="AE40" s="844"/>
      <c r="AF40" s="246"/>
      <c r="AG40" s="844"/>
      <c r="AH40" s="844"/>
      <c r="AI40" s="844"/>
      <c r="AJ40" s="844"/>
      <c r="AK40" s="246"/>
      <c r="AL40" s="844"/>
      <c r="AM40" s="844"/>
      <c r="AN40" s="844"/>
      <c r="AO40" s="844"/>
      <c r="AP40" s="246"/>
      <c r="AQ40" s="844"/>
      <c r="AR40" s="844"/>
      <c r="AS40" s="844"/>
      <c r="AT40" s="844"/>
      <c r="AU40" s="246"/>
      <c r="AV40" s="844"/>
      <c r="AW40" s="844"/>
      <c r="AX40" s="844"/>
      <c r="AY40" s="844"/>
      <c r="AZ40" s="249"/>
      <c r="BA40" s="844"/>
      <c r="BB40" s="844"/>
      <c r="BC40" s="844"/>
      <c r="BD40" s="851"/>
      <c r="BE40" s="184"/>
      <c r="BF40" s="844"/>
      <c r="BG40" s="844"/>
      <c r="BH40" s="844"/>
      <c r="BI40" s="844"/>
      <c r="BJ40" s="67"/>
      <c r="BK40" s="844"/>
      <c r="BL40" s="844"/>
      <c r="BM40" s="844"/>
      <c r="BN40" s="844"/>
      <c r="BO40" s="245"/>
      <c r="BP40" s="844"/>
      <c r="BQ40" s="844"/>
      <c r="BR40" s="844"/>
      <c r="BS40" s="844"/>
      <c r="BT40" s="246"/>
      <c r="BU40" s="844"/>
      <c r="BV40" s="844"/>
      <c r="BW40" s="844"/>
      <c r="BX40" s="844"/>
      <c r="BY40" s="176"/>
      <c r="BZ40" s="844"/>
      <c r="CA40" s="844"/>
      <c r="CB40" s="844"/>
      <c r="CC40" s="844"/>
      <c r="CD40" s="740"/>
      <c r="CE40" s="844"/>
      <c r="CF40" s="844"/>
      <c r="CG40" s="844"/>
      <c r="CH40" s="844"/>
      <c r="CI40" s="245"/>
      <c r="CJ40" s="844"/>
      <c r="CK40" s="844"/>
      <c r="CL40" s="844"/>
      <c r="CM40" s="870"/>
      <c r="CN40" s="873"/>
      <c r="CO40" s="245"/>
      <c r="CP40" s="844"/>
      <c r="CQ40" s="844"/>
      <c r="CR40" s="844"/>
      <c r="CS40" s="870"/>
      <c r="CT40" s="873"/>
      <c r="CU40" s="245"/>
      <c r="CV40" s="844"/>
      <c r="CW40" s="844"/>
      <c r="CX40" s="844"/>
      <c r="CY40" s="870"/>
      <c r="CZ40" s="873"/>
      <c r="DA40" s="245"/>
      <c r="DB40" s="844"/>
      <c r="DC40" s="844"/>
      <c r="DD40" s="844"/>
      <c r="DE40" s="870"/>
      <c r="DF40" s="873"/>
      <c r="DG40" s="59"/>
      <c r="DH40" s="8" t="e">
        <f>SUMIFS(#REF!,#REF!,$C40,#REF!,$E40,#REF!,$F40)</f>
        <v>#REF!</v>
      </c>
      <c r="DI40" s="37" t="e">
        <f>COUNTIFS(#REF!,$C40,#REF!,$E40,#REF!,$F40,#REF!,"&gt;=0")</f>
        <v>#REF!</v>
      </c>
      <c r="DJ40" s="8" t="e">
        <f>COUNTIFS(#REF!,$C40,#REF!,$E40,#REF!,$F40,#REF!,"лично")</f>
        <v>#REF!</v>
      </c>
      <c r="DK40" s="242" t="s">
        <v>31</v>
      </c>
    </row>
    <row r="41" spans="1:115" ht="12" customHeight="1" x14ac:dyDescent="0.3">
      <c r="A41" s="94">
        <v>9</v>
      </c>
      <c r="B41" s="242" t="s">
        <v>31</v>
      </c>
      <c r="C41" s="240" t="s">
        <v>182</v>
      </c>
      <c r="D41" s="95"/>
      <c r="E41" s="241"/>
      <c r="F41" s="243" t="str">
        <f t="shared" si="0"/>
        <v>Сокращенное название</v>
      </c>
      <c r="G41" s="242" t="s">
        <v>345</v>
      </c>
      <c r="H41" s="267" t="str">
        <f t="shared" si="10"/>
        <v>Фамилия_1 Имя Отчество</v>
      </c>
      <c r="I41" s="244">
        <f t="shared" si="3"/>
        <v>0</v>
      </c>
      <c r="J41" s="845">
        <f t="shared" si="4"/>
        <v>0</v>
      </c>
      <c r="K41" s="244">
        <f t="shared" si="5"/>
        <v>0</v>
      </c>
      <c r="L41" s="845">
        <f t="shared" si="11"/>
        <v>0</v>
      </c>
      <c r="M41" s="849">
        <f t="shared" si="6"/>
        <v>0</v>
      </c>
      <c r="N41" s="190">
        <f t="shared" si="7"/>
        <v>0</v>
      </c>
      <c r="O41" s="847">
        <f t="shared" si="8"/>
        <v>0</v>
      </c>
      <c r="P41" s="190">
        <f t="shared" si="9"/>
        <v>0</v>
      </c>
      <c r="Q41" s="248"/>
      <c r="R41" s="844"/>
      <c r="S41" s="844"/>
      <c r="T41" s="844"/>
      <c r="U41" s="844"/>
      <c r="V41" s="246"/>
      <c r="W41" s="876"/>
      <c r="X41" s="876"/>
      <c r="Y41" s="876"/>
      <c r="Z41" s="851"/>
      <c r="AA41" s="245"/>
      <c r="AB41" s="844"/>
      <c r="AC41" s="844"/>
      <c r="AD41" s="844"/>
      <c r="AE41" s="844"/>
      <c r="AF41" s="246"/>
      <c r="AG41" s="844"/>
      <c r="AH41" s="844"/>
      <c r="AI41" s="844"/>
      <c r="AJ41" s="844"/>
      <c r="AK41" s="246"/>
      <c r="AL41" s="844"/>
      <c r="AM41" s="844"/>
      <c r="AN41" s="844"/>
      <c r="AO41" s="844"/>
      <c r="AP41" s="246"/>
      <c r="AQ41" s="844"/>
      <c r="AR41" s="844"/>
      <c r="AS41" s="844"/>
      <c r="AT41" s="844"/>
      <c r="AU41" s="246"/>
      <c r="AV41" s="844"/>
      <c r="AW41" s="844"/>
      <c r="AX41" s="844"/>
      <c r="AY41" s="844"/>
      <c r="AZ41" s="249"/>
      <c r="BA41" s="844"/>
      <c r="BB41" s="844"/>
      <c r="BC41" s="844"/>
      <c r="BD41" s="851"/>
      <c r="BE41" s="184"/>
      <c r="BF41" s="844"/>
      <c r="BG41" s="844"/>
      <c r="BH41" s="844"/>
      <c r="BI41" s="844"/>
      <c r="BJ41" s="67"/>
      <c r="BK41" s="844"/>
      <c r="BL41" s="844"/>
      <c r="BM41" s="844"/>
      <c r="BN41" s="844"/>
      <c r="BO41" s="245"/>
      <c r="BP41" s="844"/>
      <c r="BQ41" s="844"/>
      <c r="BR41" s="844"/>
      <c r="BS41" s="844"/>
      <c r="BT41" s="246"/>
      <c r="BU41" s="844"/>
      <c r="BV41" s="844"/>
      <c r="BW41" s="844"/>
      <c r="BX41" s="844"/>
      <c r="BY41" s="176"/>
      <c r="BZ41" s="844"/>
      <c r="CA41" s="844"/>
      <c r="CB41" s="844"/>
      <c r="CC41" s="844"/>
      <c r="CD41" s="740"/>
      <c r="CE41" s="844"/>
      <c r="CF41" s="844"/>
      <c r="CG41" s="844"/>
      <c r="CH41" s="844"/>
      <c r="CI41" s="245"/>
      <c r="CJ41" s="844"/>
      <c r="CK41" s="844"/>
      <c r="CL41" s="844"/>
      <c r="CM41" s="870"/>
      <c r="CN41" s="873"/>
      <c r="CO41" s="245"/>
      <c r="CP41" s="844"/>
      <c r="CQ41" s="844"/>
      <c r="CR41" s="844"/>
      <c r="CS41" s="870"/>
      <c r="CT41" s="873"/>
      <c r="CU41" s="245"/>
      <c r="CV41" s="844"/>
      <c r="CW41" s="844"/>
      <c r="CX41" s="844"/>
      <c r="CY41" s="870"/>
      <c r="CZ41" s="873"/>
      <c r="DA41" s="245"/>
      <c r="DB41" s="844"/>
      <c r="DC41" s="844"/>
      <c r="DD41" s="844"/>
      <c r="DE41" s="870"/>
      <c r="DF41" s="873"/>
      <c r="DG41" s="59"/>
      <c r="DH41" s="8" t="e">
        <f>SUMIFS(#REF!,#REF!,$C41,#REF!,$E41,#REF!,$F41)</f>
        <v>#REF!</v>
      </c>
      <c r="DI41" s="37" t="e">
        <f>COUNTIFS(#REF!,$C41,#REF!,$E41,#REF!,$F41,#REF!,"&gt;=0")</f>
        <v>#REF!</v>
      </c>
      <c r="DJ41" s="8" t="e">
        <f>COUNTIFS(#REF!,$C41,#REF!,$E41,#REF!,$F41,#REF!,"лично")</f>
        <v>#REF!</v>
      </c>
      <c r="DK41" s="68" t="s">
        <v>56</v>
      </c>
    </row>
    <row r="42" spans="1:115" ht="12" customHeight="1" x14ac:dyDescent="0.3">
      <c r="A42" s="94">
        <v>10</v>
      </c>
      <c r="B42" s="242" t="s">
        <v>7</v>
      </c>
      <c r="C42" s="240" t="s">
        <v>182</v>
      </c>
      <c r="D42" s="95"/>
      <c r="E42" s="241"/>
      <c r="F42" s="243" t="str">
        <f t="shared" si="0"/>
        <v>Сокращенное название</v>
      </c>
      <c r="G42" s="242" t="s">
        <v>345</v>
      </c>
      <c r="H42" s="267" t="str">
        <f t="shared" si="10"/>
        <v>Фамилия_1 Имя Отчество</v>
      </c>
      <c r="I42" s="244">
        <f t="shared" si="3"/>
        <v>0</v>
      </c>
      <c r="J42" s="845">
        <f t="shared" si="4"/>
        <v>0</v>
      </c>
      <c r="K42" s="244">
        <f t="shared" si="5"/>
        <v>0</v>
      </c>
      <c r="L42" s="845">
        <f t="shared" si="11"/>
        <v>0</v>
      </c>
      <c r="M42" s="849">
        <f t="shared" si="6"/>
        <v>0</v>
      </c>
      <c r="N42" s="190">
        <f t="shared" si="7"/>
        <v>0</v>
      </c>
      <c r="O42" s="847">
        <f t="shared" si="8"/>
        <v>0</v>
      </c>
      <c r="P42" s="190">
        <f t="shared" si="9"/>
        <v>0</v>
      </c>
      <c r="Q42" s="248"/>
      <c r="R42" s="844"/>
      <c r="S42" s="844"/>
      <c r="T42" s="844"/>
      <c r="U42" s="844"/>
      <c r="V42" s="246"/>
      <c r="W42" s="876"/>
      <c r="X42" s="876"/>
      <c r="Y42" s="876"/>
      <c r="Z42" s="851"/>
      <c r="AA42" s="245"/>
      <c r="AB42" s="844"/>
      <c r="AC42" s="844"/>
      <c r="AD42" s="844"/>
      <c r="AE42" s="844"/>
      <c r="AF42" s="246"/>
      <c r="AG42" s="844"/>
      <c r="AH42" s="844"/>
      <c r="AI42" s="844"/>
      <c r="AJ42" s="844"/>
      <c r="AK42" s="246"/>
      <c r="AL42" s="844"/>
      <c r="AM42" s="844"/>
      <c r="AN42" s="844"/>
      <c r="AO42" s="844"/>
      <c r="AP42" s="246"/>
      <c r="AQ42" s="844"/>
      <c r="AR42" s="844"/>
      <c r="AS42" s="844"/>
      <c r="AT42" s="844"/>
      <c r="AU42" s="246"/>
      <c r="AV42" s="844"/>
      <c r="AW42" s="844"/>
      <c r="AX42" s="844"/>
      <c r="AY42" s="844"/>
      <c r="AZ42" s="249"/>
      <c r="BA42" s="844"/>
      <c r="BB42" s="844"/>
      <c r="BC42" s="844"/>
      <c r="BD42" s="851"/>
      <c r="BE42" s="184"/>
      <c r="BF42" s="844"/>
      <c r="BG42" s="844"/>
      <c r="BH42" s="844"/>
      <c r="BI42" s="844"/>
      <c r="BJ42" s="67"/>
      <c r="BK42" s="844"/>
      <c r="BL42" s="844"/>
      <c r="BM42" s="844"/>
      <c r="BN42" s="844"/>
      <c r="BO42" s="245"/>
      <c r="BP42" s="844"/>
      <c r="BQ42" s="844"/>
      <c r="BR42" s="844"/>
      <c r="BS42" s="844"/>
      <c r="BT42" s="246"/>
      <c r="BU42" s="844"/>
      <c r="BV42" s="844"/>
      <c r="BW42" s="844"/>
      <c r="BX42" s="844"/>
      <c r="BY42" s="176"/>
      <c r="BZ42" s="844"/>
      <c r="CA42" s="844"/>
      <c r="CB42" s="844"/>
      <c r="CC42" s="844"/>
      <c r="CD42" s="740"/>
      <c r="CE42" s="844"/>
      <c r="CF42" s="844"/>
      <c r="CG42" s="844"/>
      <c r="CH42" s="844"/>
      <c r="CI42" s="245"/>
      <c r="CJ42" s="844"/>
      <c r="CK42" s="844"/>
      <c r="CL42" s="844"/>
      <c r="CM42" s="870"/>
      <c r="CN42" s="873"/>
      <c r="CO42" s="245"/>
      <c r="CP42" s="844"/>
      <c r="CQ42" s="844"/>
      <c r="CR42" s="844"/>
      <c r="CS42" s="870"/>
      <c r="CT42" s="873"/>
      <c r="CU42" s="245"/>
      <c r="CV42" s="844"/>
      <c r="CW42" s="844"/>
      <c r="CX42" s="844"/>
      <c r="CY42" s="870"/>
      <c r="CZ42" s="873"/>
      <c r="DA42" s="245"/>
      <c r="DB42" s="844"/>
      <c r="DC42" s="844"/>
      <c r="DD42" s="844"/>
      <c r="DE42" s="870"/>
      <c r="DF42" s="873"/>
      <c r="DG42" s="59"/>
      <c r="DH42" s="8" t="e">
        <f>SUMIFS(#REF!,#REF!,$C42,#REF!,$E42,#REF!,$F42)</f>
        <v>#REF!</v>
      </c>
      <c r="DI42" s="37" t="e">
        <f>COUNTIFS(#REF!,$C42,#REF!,$E42,#REF!,$F42,#REF!,"&gt;=0")</f>
        <v>#REF!</v>
      </c>
      <c r="DJ42" s="8" t="e">
        <f>COUNTIFS(#REF!,$C42,#REF!,$E42,#REF!,$F42,#REF!,"лично")</f>
        <v>#REF!</v>
      </c>
      <c r="DK42" s="68" t="s">
        <v>27</v>
      </c>
    </row>
    <row r="43" spans="1:115" ht="12" customHeight="1" x14ac:dyDescent="0.3">
      <c r="A43" s="94">
        <v>11</v>
      </c>
      <c r="B43" s="68" t="s">
        <v>56</v>
      </c>
      <c r="C43" s="240" t="s">
        <v>182</v>
      </c>
      <c r="D43" s="95"/>
      <c r="E43" s="241"/>
      <c r="F43" s="243" t="str">
        <f t="shared" si="0"/>
        <v>Сокращенное название</v>
      </c>
      <c r="G43" s="242" t="s">
        <v>345</v>
      </c>
      <c r="H43" s="267" t="str">
        <f t="shared" si="10"/>
        <v>Фамилия_1 Имя Отчество</v>
      </c>
      <c r="I43" s="244">
        <f t="shared" si="3"/>
        <v>0</v>
      </c>
      <c r="J43" s="845">
        <f t="shared" si="4"/>
        <v>0</v>
      </c>
      <c r="K43" s="244">
        <f t="shared" si="5"/>
        <v>0</v>
      </c>
      <c r="L43" s="845">
        <f t="shared" si="11"/>
        <v>0</v>
      </c>
      <c r="M43" s="849">
        <f t="shared" si="6"/>
        <v>0</v>
      </c>
      <c r="N43" s="190">
        <f t="shared" si="7"/>
        <v>0</v>
      </c>
      <c r="O43" s="847">
        <f t="shared" si="8"/>
        <v>0</v>
      </c>
      <c r="P43" s="190">
        <f t="shared" si="9"/>
        <v>0</v>
      </c>
      <c r="Q43" s="248"/>
      <c r="R43" s="844"/>
      <c r="S43" s="844"/>
      <c r="T43" s="844"/>
      <c r="U43" s="844"/>
      <c r="V43" s="246"/>
      <c r="W43" s="876"/>
      <c r="X43" s="876"/>
      <c r="Y43" s="876"/>
      <c r="Z43" s="851"/>
      <c r="AA43" s="245"/>
      <c r="AB43" s="844"/>
      <c r="AC43" s="844"/>
      <c r="AD43" s="844"/>
      <c r="AE43" s="844"/>
      <c r="AF43" s="246"/>
      <c r="AG43" s="844"/>
      <c r="AH43" s="844"/>
      <c r="AI43" s="844"/>
      <c r="AJ43" s="844"/>
      <c r="AK43" s="246"/>
      <c r="AL43" s="844"/>
      <c r="AM43" s="844"/>
      <c r="AN43" s="844"/>
      <c r="AO43" s="844"/>
      <c r="AP43" s="246"/>
      <c r="AQ43" s="844"/>
      <c r="AR43" s="844"/>
      <c r="AS43" s="844"/>
      <c r="AT43" s="844"/>
      <c r="AU43" s="246"/>
      <c r="AV43" s="844"/>
      <c r="AW43" s="844"/>
      <c r="AX43" s="844"/>
      <c r="AY43" s="844"/>
      <c r="AZ43" s="249"/>
      <c r="BA43" s="844"/>
      <c r="BB43" s="844"/>
      <c r="BC43" s="844"/>
      <c r="BD43" s="851"/>
      <c r="BE43" s="184"/>
      <c r="BF43" s="844"/>
      <c r="BG43" s="844"/>
      <c r="BH43" s="844"/>
      <c r="BI43" s="844"/>
      <c r="BJ43" s="67"/>
      <c r="BK43" s="844"/>
      <c r="BL43" s="844"/>
      <c r="BM43" s="844"/>
      <c r="BN43" s="844"/>
      <c r="BO43" s="245"/>
      <c r="BP43" s="844"/>
      <c r="BQ43" s="844"/>
      <c r="BR43" s="844"/>
      <c r="BS43" s="844"/>
      <c r="BT43" s="246"/>
      <c r="BU43" s="844"/>
      <c r="BV43" s="844"/>
      <c r="BW43" s="844"/>
      <c r="BX43" s="844"/>
      <c r="BY43" s="176"/>
      <c r="BZ43" s="844"/>
      <c r="CA43" s="844"/>
      <c r="CB43" s="844"/>
      <c r="CC43" s="844"/>
      <c r="CD43" s="740"/>
      <c r="CE43" s="844"/>
      <c r="CF43" s="844"/>
      <c r="CG43" s="844"/>
      <c r="CH43" s="844"/>
      <c r="CI43" s="245"/>
      <c r="CJ43" s="844"/>
      <c r="CK43" s="844"/>
      <c r="CL43" s="844"/>
      <c r="CM43" s="870"/>
      <c r="CN43" s="873"/>
      <c r="CO43" s="245"/>
      <c r="CP43" s="844"/>
      <c r="CQ43" s="844"/>
      <c r="CR43" s="844"/>
      <c r="CS43" s="870"/>
      <c r="CT43" s="873"/>
      <c r="CU43" s="245"/>
      <c r="CV43" s="844"/>
      <c r="CW43" s="844"/>
      <c r="CX43" s="844"/>
      <c r="CY43" s="870"/>
      <c r="CZ43" s="873"/>
      <c r="DA43" s="245"/>
      <c r="DB43" s="844"/>
      <c r="DC43" s="844"/>
      <c r="DD43" s="844"/>
      <c r="DE43" s="870"/>
      <c r="DF43" s="873"/>
      <c r="DG43" s="59"/>
      <c r="DH43" s="8" t="e">
        <f>SUMIFS(#REF!,#REF!,$C43,#REF!,$E43,#REF!,$F43)</f>
        <v>#REF!</v>
      </c>
      <c r="DI43" s="37" t="e">
        <f>COUNTIFS(#REF!,$C43,#REF!,$E43,#REF!,$F43,#REF!,"&gt;=0")</f>
        <v>#REF!</v>
      </c>
      <c r="DJ43" s="8" t="e">
        <f>COUNTIFS(#REF!,$C43,#REF!,$E43,#REF!,$F43,#REF!,"лично")</f>
        <v>#REF!</v>
      </c>
      <c r="DK43" s="68" t="s">
        <v>28</v>
      </c>
    </row>
    <row r="44" spans="1:115" ht="12" customHeight="1" x14ac:dyDescent="0.3">
      <c r="A44" s="94">
        <v>12</v>
      </c>
      <c r="B44" s="242" t="s">
        <v>50</v>
      </c>
      <c r="C44" s="240" t="s">
        <v>182</v>
      </c>
      <c r="D44" s="95"/>
      <c r="E44" s="241"/>
      <c r="F44" s="243" t="str">
        <f t="shared" si="0"/>
        <v>Сокращенное название</v>
      </c>
      <c r="G44" s="242" t="s">
        <v>345</v>
      </c>
      <c r="H44" s="267" t="str">
        <f t="shared" si="10"/>
        <v>Фамилия_1 Имя Отчество</v>
      </c>
      <c r="I44" s="244">
        <f t="shared" si="3"/>
        <v>0</v>
      </c>
      <c r="J44" s="845">
        <f t="shared" si="4"/>
        <v>0</v>
      </c>
      <c r="K44" s="244">
        <f t="shared" si="5"/>
        <v>0</v>
      </c>
      <c r="L44" s="845">
        <f t="shared" si="11"/>
        <v>0</v>
      </c>
      <c r="M44" s="849">
        <f t="shared" si="6"/>
        <v>0</v>
      </c>
      <c r="N44" s="190">
        <f t="shared" si="7"/>
        <v>0</v>
      </c>
      <c r="O44" s="847">
        <f t="shared" si="8"/>
        <v>0</v>
      </c>
      <c r="P44" s="190">
        <f t="shared" si="9"/>
        <v>0</v>
      </c>
      <c r="Q44" s="248"/>
      <c r="R44" s="844"/>
      <c r="S44" s="844"/>
      <c r="T44" s="844"/>
      <c r="U44" s="844"/>
      <c r="V44" s="246"/>
      <c r="W44" s="876"/>
      <c r="X44" s="876"/>
      <c r="Y44" s="876"/>
      <c r="Z44" s="851"/>
      <c r="AA44" s="245"/>
      <c r="AB44" s="844"/>
      <c r="AC44" s="844"/>
      <c r="AD44" s="844"/>
      <c r="AE44" s="844"/>
      <c r="AF44" s="246"/>
      <c r="AG44" s="844"/>
      <c r="AH44" s="844"/>
      <c r="AI44" s="844"/>
      <c r="AJ44" s="844"/>
      <c r="AK44" s="246"/>
      <c r="AL44" s="844"/>
      <c r="AM44" s="844"/>
      <c r="AN44" s="844"/>
      <c r="AO44" s="844"/>
      <c r="AP44" s="246"/>
      <c r="AQ44" s="844"/>
      <c r="AR44" s="844"/>
      <c r="AS44" s="844"/>
      <c r="AT44" s="844"/>
      <c r="AU44" s="246"/>
      <c r="AV44" s="844"/>
      <c r="AW44" s="844"/>
      <c r="AX44" s="844"/>
      <c r="AY44" s="844"/>
      <c r="AZ44" s="249"/>
      <c r="BA44" s="844"/>
      <c r="BB44" s="844"/>
      <c r="BC44" s="844"/>
      <c r="BD44" s="851"/>
      <c r="BE44" s="184"/>
      <c r="BF44" s="844"/>
      <c r="BG44" s="844"/>
      <c r="BH44" s="844"/>
      <c r="BI44" s="844"/>
      <c r="BJ44" s="67"/>
      <c r="BK44" s="844"/>
      <c r="BL44" s="844"/>
      <c r="BM44" s="844"/>
      <c r="BN44" s="844"/>
      <c r="BO44" s="245"/>
      <c r="BP44" s="844"/>
      <c r="BQ44" s="844"/>
      <c r="BR44" s="844"/>
      <c r="BS44" s="844"/>
      <c r="BT44" s="246"/>
      <c r="BU44" s="844"/>
      <c r="BV44" s="844"/>
      <c r="BW44" s="844"/>
      <c r="BX44" s="844"/>
      <c r="BY44" s="176"/>
      <c r="BZ44" s="844"/>
      <c r="CA44" s="844"/>
      <c r="CB44" s="844"/>
      <c r="CC44" s="844"/>
      <c r="CD44" s="740"/>
      <c r="CE44" s="844"/>
      <c r="CF44" s="844"/>
      <c r="CG44" s="844"/>
      <c r="CH44" s="844"/>
      <c r="CI44" s="245"/>
      <c r="CJ44" s="844"/>
      <c r="CK44" s="844"/>
      <c r="CL44" s="844"/>
      <c r="CM44" s="870"/>
      <c r="CN44" s="873"/>
      <c r="CO44" s="245"/>
      <c r="CP44" s="844"/>
      <c r="CQ44" s="844"/>
      <c r="CR44" s="844"/>
      <c r="CS44" s="870"/>
      <c r="CT44" s="873"/>
      <c r="CU44" s="245"/>
      <c r="CV44" s="844"/>
      <c r="CW44" s="844"/>
      <c r="CX44" s="844"/>
      <c r="CY44" s="870"/>
      <c r="CZ44" s="873"/>
      <c r="DA44" s="245"/>
      <c r="DB44" s="844"/>
      <c r="DC44" s="844"/>
      <c r="DD44" s="844"/>
      <c r="DE44" s="870"/>
      <c r="DF44" s="873"/>
      <c r="DG44" s="59"/>
      <c r="DH44" s="8" t="e">
        <f>SUMIFS(#REF!,#REF!,$C44,#REF!,$E44,#REF!,$F44)</f>
        <v>#REF!</v>
      </c>
      <c r="DI44" s="37" t="e">
        <f>COUNTIFS(#REF!,$C44,#REF!,$E44,#REF!,$F44,#REF!,"&gt;=0")</f>
        <v>#REF!</v>
      </c>
      <c r="DJ44" s="8" t="e">
        <f>COUNTIFS(#REF!,$C44,#REF!,$E44,#REF!,$F44,#REF!,"лично")</f>
        <v>#REF!</v>
      </c>
      <c r="DK44" s="333" t="s">
        <v>32</v>
      </c>
    </row>
    <row r="45" spans="1:115" ht="12" customHeight="1" x14ac:dyDescent="0.3">
      <c r="A45" s="94">
        <v>13</v>
      </c>
      <c r="B45" s="242" t="s">
        <v>7</v>
      </c>
      <c r="C45" s="240" t="s">
        <v>182</v>
      </c>
      <c r="D45" s="95"/>
      <c r="E45" s="241"/>
      <c r="F45" s="243" t="str">
        <f t="shared" si="0"/>
        <v>Сокращенное название</v>
      </c>
      <c r="G45" s="242" t="s">
        <v>345</v>
      </c>
      <c r="H45" s="267" t="str">
        <f t="shared" si="10"/>
        <v>Фамилия_1 Имя Отчество</v>
      </c>
      <c r="I45" s="244">
        <f t="shared" si="3"/>
        <v>0</v>
      </c>
      <c r="J45" s="845">
        <f t="shared" si="4"/>
        <v>0</v>
      </c>
      <c r="K45" s="244">
        <f t="shared" si="5"/>
        <v>0</v>
      </c>
      <c r="L45" s="845">
        <f t="shared" si="11"/>
        <v>0</v>
      </c>
      <c r="M45" s="849">
        <f t="shared" si="6"/>
        <v>0</v>
      </c>
      <c r="N45" s="190">
        <f t="shared" si="7"/>
        <v>0</v>
      </c>
      <c r="O45" s="847">
        <f t="shared" si="8"/>
        <v>0</v>
      </c>
      <c r="P45" s="190">
        <f t="shared" si="9"/>
        <v>0</v>
      </c>
      <c r="Q45" s="248"/>
      <c r="R45" s="844"/>
      <c r="S45" s="844"/>
      <c r="T45" s="844"/>
      <c r="U45" s="844"/>
      <c r="V45" s="246"/>
      <c r="W45" s="876"/>
      <c r="X45" s="876"/>
      <c r="Y45" s="876"/>
      <c r="Z45" s="851"/>
      <c r="AA45" s="245"/>
      <c r="AB45" s="844"/>
      <c r="AC45" s="844"/>
      <c r="AD45" s="844"/>
      <c r="AE45" s="844"/>
      <c r="AF45" s="246"/>
      <c r="AG45" s="844"/>
      <c r="AH45" s="844"/>
      <c r="AI45" s="844"/>
      <c r="AJ45" s="844"/>
      <c r="AK45" s="246"/>
      <c r="AL45" s="844"/>
      <c r="AM45" s="844"/>
      <c r="AN45" s="844"/>
      <c r="AO45" s="844"/>
      <c r="AP45" s="246"/>
      <c r="AQ45" s="844"/>
      <c r="AR45" s="844"/>
      <c r="AS45" s="844"/>
      <c r="AT45" s="844"/>
      <c r="AU45" s="246"/>
      <c r="AV45" s="844"/>
      <c r="AW45" s="844"/>
      <c r="AX45" s="844"/>
      <c r="AY45" s="844"/>
      <c r="AZ45" s="249"/>
      <c r="BA45" s="844"/>
      <c r="BB45" s="844"/>
      <c r="BC45" s="844"/>
      <c r="BD45" s="851"/>
      <c r="BE45" s="184"/>
      <c r="BF45" s="844"/>
      <c r="BG45" s="844"/>
      <c r="BH45" s="844"/>
      <c r="BI45" s="844"/>
      <c r="BJ45" s="67"/>
      <c r="BK45" s="844"/>
      <c r="BL45" s="844"/>
      <c r="BM45" s="844"/>
      <c r="BN45" s="844"/>
      <c r="BO45" s="245"/>
      <c r="BP45" s="844"/>
      <c r="BQ45" s="844"/>
      <c r="BR45" s="844"/>
      <c r="BS45" s="844"/>
      <c r="BT45" s="246"/>
      <c r="BU45" s="844"/>
      <c r="BV45" s="844"/>
      <c r="BW45" s="844"/>
      <c r="BX45" s="844"/>
      <c r="BY45" s="176"/>
      <c r="BZ45" s="844"/>
      <c r="CA45" s="844"/>
      <c r="CB45" s="844"/>
      <c r="CC45" s="844"/>
      <c r="CD45" s="740"/>
      <c r="CE45" s="844"/>
      <c r="CF45" s="844"/>
      <c r="CG45" s="844"/>
      <c r="CH45" s="844"/>
      <c r="CI45" s="245"/>
      <c r="CJ45" s="844"/>
      <c r="CK45" s="844"/>
      <c r="CL45" s="844"/>
      <c r="CM45" s="870"/>
      <c r="CN45" s="873"/>
      <c r="CO45" s="245"/>
      <c r="CP45" s="844"/>
      <c r="CQ45" s="844"/>
      <c r="CR45" s="844"/>
      <c r="CS45" s="870"/>
      <c r="CT45" s="873"/>
      <c r="CU45" s="245"/>
      <c r="CV45" s="844"/>
      <c r="CW45" s="844"/>
      <c r="CX45" s="844"/>
      <c r="CY45" s="870"/>
      <c r="CZ45" s="873"/>
      <c r="DA45" s="245"/>
      <c r="DB45" s="844"/>
      <c r="DC45" s="844"/>
      <c r="DD45" s="844"/>
      <c r="DE45" s="870"/>
      <c r="DF45" s="873"/>
      <c r="DG45" s="59"/>
      <c r="DH45" s="8" t="e">
        <f>SUMIFS(#REF!,#REF!,$C45,#REF!,$E45,#REF!,$F45)</f>
        <v>#REF!</v>
      </c>
      <c r="DI45" s="37" t="e">
        <f>COUNTIFS(#REF!,$C45,#REF!,$E45,#REF!,$F45,#REF!,"&gt;=0")</f>
        <v>#REF!</v>
      </c>
      <c r="DJ45" s="8" t="e">
        <f>COUNTIFS(#REF!,$C45,#REF!,$E45,#REF!,$F45,#REF!,"лично")</f>
        <v>#REF!</v>
      </c>
    </row>
    <row r="46" spans="1:115" ht="12" customHeight="1" x14ac:dyDescent="0.3">
      <c r="A46" s="94">
        <v>14</v>
      </c>
      <c r="B46" s="242" t="s">
        <v>7</v>
      </c>
      <c r="C46" s="240" t="s">
        <v>182</v>
      </c>
      <c r="D46" s="95"/>
      <c r="E46" s="241"/>
      <c r="F46" s="243" t="str">
        <f t="shared" si="0"/>
        <v>Сокращенное название</v>
      </c>
      <c r="G46" s="242" t="s">
        <v>345</v>
      </c>
      <c r="H46" s="267" t="str">
        <f t="shared" si="10"/>
        <v>Фамилия_1 Имя Отчество</v>
      </c>
      <c r="I46" s="244">
        <f t="shared" si="3"/>
        <v>0</v>
      </c>
      <c r="J46" s="845">
        <f t="shared" si="4"/>
        <v>0</v>
      </c>
      <c r="K46" s="244">
        <f t="shared" si="5"/>
        <v>0</v>
      </c>
      <c r="L46" s="845">
        <f t="shared" si="11"/>
        <v>0</v>
      </c>
      <c r="M46" s="849">
        <f t="shared" si="6"/>
        <v>0</v>
      </c>
      <c r="N46" s="190">
        <f t="shared" si="7"/>
        <v>0</v>
      </c>
      <c r="O46" s="847">
        <f t="shared" si="8"/>
        <v>0</v>
      </c>
      <c r="P46" s="190">
        <f t="shared" si="9"/>
        <v>0</v>
      </c>
      <c r="Q46" s="248"/>
      <c r="R46" s="844"/>
      <c r="S46" s="844"/>
      <c r="T46" s="844"/>
      <c r="U46" s="844"/>
      <c r="V46" s="246"/>
      <c r="W46" s="876"/>
      <c r="X46" s="876"/>
      <c r="Y46" s="876"/>
      <c r="Z46" s="851"/>
      <c r="AA46" s="245"/>
      <c r="AB46" s="844"/>
      <c r="AC46" s="844"/>
      <c r="AD46" s="844"/>
      <c r="AE46" s="844"/>
      <c r="AF46" s="246"/>
      <c r="AG46" s="844"/>
      <c r="AH46" s="844"/>
      <c r="AI46" s="844"/>
      <c r="AJ46" s="844"/>
      <c r="AK46" s="246"/>
      <c r="AL46" s="844"/>
      <c r="AM46" s="844"/>
      <c r="AN46" s="844"/>
      <c r="AO46" s="844"/>
      <c r="AP46" s="246"/>
      <c r="AQ46" s="844"/>
      <c r="AR46" s="844"/>
      <c r="AS46" s="844"/>
      <c r="AT46" s="844"/>
      <c r="AU46" s="246"/>
      <c r="AV46" s="844"/>
      <c r="AW46" s="844"/>
      <c r="AX46" s="844"/>
      <c r="AY46" s="844"/>
      <c r="AZ46" s="249"/>
      <c r="BA46" s="844"/>
      <c r="BB46" s="844"/>
      <c r="BC46" s="844"/>
      <c r="BD46" s="851"/>
      <c r="BE46" s="184"/>
      <c r="BF46" s="844"/>
      <c r="BG46" s="844"/>
      <c r="BH46" s="844"/>
      <c r="BI46" s="844"/>
      <c r="BJ46" s="67"/>
      <c r="BK46" s="844"/>
      <c r="BL46" s="844"/>
      <c r="BM46" s="844"/>
      <c r="BN46" s="844"/>
      <c r="BO46" s="245"/>
      <c r="BP46" s="844"/>
      <c r="BQ46" s="844"/>
      <c r="BR46" s="844"/>
      <c r="BS46" s="844"/>
      <c r="BT46" s="246"/>
      <c r="BU46" s="844"/>
      <c r="BV46" s="844"/>
      <c r="BW46" s="844"/>
      <c r="BX46" s="844"/>
      <c r="BY46" s="176"/>
      <c r="BZ46" s="844"/>
      <c r="CA46" s="844"/>
      <c r="CB46" s="844"/>
      <c r="CC46" s="844"/>
      <c r="CD46" s="740"/>
      <c r="CE46" s="844"/>
      <c r="CF46" s="844"/>
      <c r="CG46" s="844"/>
      <c r="CH46" s="844"/>
      <c r="CI46" s="245"/>
      <c r="CJ46" s="844"/>
      <c r="CK46" s="844"/>
      <c r="CL46" s="844"/>
      <c r="CM46" s="870"/>
      <c r="CN46" s="873"/>
      <c r="CO46" s="245"/>
      <c r="CP46" s="844"/>
      <c r="CQ46" s="844"/>
      <c r="CR46" s="844"/>
      <c r="CS46" s="870"/>
      <c r="CT46" s="873"/>
      <c r="CU46" s="245"/>
      <c r="CV46" s="844"/>
      <c r="CW46" s="844"/>
      <c r="CX46" s="844"/>
      <c r="CY46" s="870"/>
      <c r="CZ46" s="873"/>
      <c r="DA46" s="245"/>
      <c r="DB46" s="844"/>
      <c r="DC46" s="844"/>
      <c r="DD46" s="844"/>
      <c r="DE46" s="870"/>
      <c r="DF46" s="873"/>
      <c r="DG46" s="59"/>
      <c r="DH46" s="8" t="e">
        <f>SUMIFS(#REF!,#REF!,$C46,#REF!,$E46,#REF!,$F46)</f>
        <v>#REF!</v>
      </c>
      <c r="DI46" s="37" t="e">
        <f>COUNTIFS(#REF!,$C46,#REF!,$E46,#REF!,$F46,#REF!,"&gt;=0")</f>
        <v>#REF!</v>
      </c>
      <c r="DJ46" s="8" t="e">
        <f>COUNTIFS(#REF!,$C46,#REF!,$E46,#REF!,$F46,#REF!,"лично")</f>
        <v>#REF!</v>
      </c>
    </row>
    <row r="47" spans="1:115" ht="12" customHeight="1" x14ac:dyDescent="0.3">
      <c r="A47" s="94">
        <v>15</v>
      </c>
      <c r="B47" s="242" t="s">
        <v>7</v>
      </c>
      <c r="C47" s="240" t="s">
        <v>182</v>
      </c>
      <c r="D47" s="95"/>
      <c r="E47" s="241"/>
      <c r="F47" s="243" t="str">
        <f t="shared" si="0"/>
        <v>Сокращенное название</v>
      </c>
      <c r="G47" s="242" t="s">
        <v>345</v>
      </c>
      <c r="H47" s="267" t="str">
        <f t="shared" si="10"/>
        <v>Фамилия_1 Имя Отчество</v>
      </c>
      <c r="I47" s="244">
        <f t="shared" si="3"/>
        <v>0</v>
      </c>
      <c r="J47" s="845">
        <f t="shared" si="4"/>
        <v>0</v>
      </c>
      <c r="K47" s="244">
        <f t="shared" si="5"/>
        <v>0</v>
      </c>
      <c r="L47" s="845">
        <f t="shared" si="11"/>
        <v>0</v>
      </c>
      <c r="M47" s="849">
        <f t="shared" si="6"/>
        <v>0</v>
      </c>
      <c r="N47" s="190">
        <f t="shared" si="7"/>
        <v>0</v>
      </c>
      <c r="O47" s="847">
        <f t="shared" si="8"/>
        <v>0</v>
      </c>
      <c r="P47" s="190">
        <f t="shared" si="9"/>
        <v>0</v>
      </c>
      <c r="Q47" s="248"/>
      <c r="R47" s="844"/>
      <c r="S47" s="844"/>
      <c r="T47" s="844"/>
      <c r="U47" s="844"/>
      <c r="V47" s="246"/>
      <c r="W47" s="876"/>
      <c r="X47" s="876"/>
      <c r="Y47" s="876"/>
      <c r="Z47" s="851"/>
      <c r="AA47" s="245"/>
      <c r="AB47" s="844"/>
      <c r="AC47" s="844"/>
      <c r="AD47" s="844"/>
      <c r="AE47" s="844"/>
      <c r="AF47" s="246"/>
      <c r="AG47" s="844"/>
      <c r="AH47" s="844"/>
      <c r="AI47" s="844"/>
      <c r="AJ47" s="844"/>
      <c r="AK47" s="246"/>
      <c r="AL47" s="844"/>
      <c r="AM47" s="844"/>
      <c r="AN47" s="844"/>
      <c r="AO47" s="844"/>
      <c r="AP47" s="246"/>
      <c r="AQ47" s="844"/>
      <c r="AR47" s="844"/>
      <c r="AS47" s="844"/>
      <c r="AT47" s="844"/>
      <c r="AU47" s="246"/>
      <c r="AV47" s="844"/>
      <c r="AW47" s="844"/>
      <c r="AX47" s="844"/>
      <c r="AY47" s="844"/>
      <c r="AZ47" s="249"/>
      <c r="BA47" s="844"/>
      <c r="BB47" s="844"/>
      <c r="BC47" s="844"/>
      <c r="BD47" s="851"/>
      <c r="BE47" s="184"/>
      <c r="BF47" s="844"/>
      <c r="BG47" s="844"/>
      <c r="BH47" s="844"/>
      <c r="BI47" s="844"/>
      <c r="BJ47" s="67"/>
      <c r="BK47" s="844"/>
      <c r="BL47" s="844"/>
      <c r="BM47" s="844"/>
      <c r="BN47" s="844"/>
      <c r="BO47" s="245"/>
      <c r="BP47" s="844"/>
      <c r="BQ47" s="844"/>
      <c r="BR47" s="844"/>
      <c r="BS47" s="844"/>
      <c r="BT47" s="246"/>
      <c r="BU47" s="844"/>
      <c r="BV47" s="844"/>
      <c r="BW47" s="844"/>
      <c r="BX47" s="844"/>
      <c r="BY47" s="176"/>
      <c r="BZ47" s="844"/>
      <c r="CA47" s="844"/>
      <c r="CB47" s="844"/>
      <c r="CC47" s="844"/>
      <c r="CD47" s="740"/>
      <c r="CE47" s="844"/>
      <c r="CF47" s="844"/>
      <c r="CG47" s="844"/>
      <c r="CH47" s="844"/>
      <c r="CI47" s="245"/>
      <c r="CJ47" s="844"/>
      <c r="CK47" s="844"/>
      <c r="CL47" s="844"/>
      <c r="CM47" s="870"/>
      <c r="CN47" s="873"/>
      <c r="CO47" s="245"/>
      <c r="CP47" s="844"/>
      <c r="CQ47" s="844"/>
      <c r="CR47" s="844"/>
      <c r="CS47" s="870"/>
      <c r="CT47" s="873"/>
      <c r="CU47" s="245"/>
      <c r="CV47" s="844"/>
      <c r="CW47" s="844"/>
      <c r="CX47" s="844"/>
      <c r="CY47" s="870"/>
      <c r="CZ47" s="873"/>
      <c r="DA47" s="245"/>
      <c r="DB47" s="844"/>
      <c r="DC47" s="844"/>
      <c r="DD47" s="844"/>
      <c r="DE47" s="870"/>
      <c r="DF47" s="873"/>
      <c r="DG47" s="59"/>
      <c r="DH47" s="8" t="e">
        <f>SUMIFS(#REF!,#REF!,$C47,#REF!,$E47,#REF!,$F47)</f>
        <v>#REF!</v>
      </c>
      <c r="DI47" s="37" t="e">
        <f>COUNTIFS(#REF!,$C47,#REF!,$E47,#REF!,$F47,#REF!,"&gt;=0")</f>
        <v>#REF!</v>
      </c>
      <c r="DJ47" s="8" t="e">
        <f>COUNTIFS(#REF!,$C47,#REF!,$E47,#REF!,$F47,#REF!,"лично")</f>
        <v>#REF!</v>
      </c>
    </row>
    <row r="48" spans="1:115" ht="12" customHeight="1" x14ac:dyDescent="0.3">
      <c r="A48" s="94">
        <v>16</v>
      </c>
      <c r="B48" s="242" t="s">
        <v>7</v>
      </c>
      <c r="C48" s="240" t="s">
        <v>182</v>
      </c>
      <c r="D48" s="95"/>
      <c r="E48" s="241"/>
      <c r="F48" s="243" t="str">
        <f t="shared" si="0"/>
        <v>Сокращенное название</v>
      </c>
      <c r="G48" s="242" t="s">
        <v>345</v>
      </c>
      <c r="H48" s="267" t="str">
        <f t="shared" si="10"/>
        <v>Фамилия_1 Имя Отчество</v>
      </c>
      <c r="I48" s="244">
        <f t="shared" si="3"/>
        <v>0</v>
      </c>
      <c r="J48" s="845">
        <f t="shared" si="4"/>
        <v>0</v>
      </c>
      <c r="K48" s="244">
        <f t="shared" si="5"/>
        <v>0</v>
      </c>
      <c r="L48" s="845">
        <f t="shared" si="11"/>
        <v>0</v>
      </c>
      <c r="M48" s="849">
        <f t="shared" si="6"/>
        <v>0</v>
      </c>
      <c r="N48" s="190">
        <f t="shared" si="7"/>
        <v>0</v>
      </c>
      <c r="O48" s="847">
        <f t="shared" si="8"/>
        <v>0</v>
      </c>
      <c r="P48" s="190">
        <f t="shared" si="9"/>
        <v>0</v>
      </c>
      <c r="Q48" s="248"/>
      <c r="R48" s="844"/>
      <c r="S48" s="844"/>
      <c r="T48" s="844"/>
      <c r="U48" s="844"/>
      <c r="V48" s="246"/>
      <c r="W48" s="876"/>
      <c r="X48" s="876"/>
      <c r="Y48" s="876"/>
      <c r="Z48" s="851"/>
      <c r="AA48" s="245"/>
      <c r="AB48" s="844"/>
      <c r="AC48" s="844"/>
      <c r="AD48" s="844"/>
      <c r="AE48" s="844"/>
      <c r="AF48" s="246"/>
      <c r="AG48" s="844"/>
      <c r="AH48" s="844"/>
      <c r="AI48" s="844"/>
      <c r="AJ48" s="844"/>
      <c r="AK48" s="246"/>
      <c r="AL48" s="844"/>
      <c r="AM48" s="844"/>
      <c r="AN48" s="844"/>
      <c r="AO48" s="844"/>
      <c r="AP48" s="246"/>
      <c r="AQ48" s="844"/>
      <c r="AR48" s="844"/>
      <c r="AS48" s="844"/>
      <c r="AT48" s="844"/>
      <c r="AU48" s="246"/>
      <c r="AV48" s="844"/>
      <c r="AW48" s="844"/>
      <c r="AX48" s="844"/>
      <c r="AY48" s="844"/>
      <c r="AZ48" s="249"/>
      <c r="BA48" s="844"/>
      <c r="BB48" s="844"/>
      <c r="BC48" s="844"/>
      <c r="BD48" s="851"/>
      <c r="BE48" s="184"/>
      <c r="BF48" s="844"/>
      <c r="BG48" s="844"/>
      <c r="BH48" s="844"/>
      <c r="BI48" s="844"/>
      <c r="BJ48" s="67"/>
      <c r="BK48" s="844"/>
      <c r="BL48" s="844"/>
      <c r="BM48" s="844"/>
      <c r="BN48" s="844"/>
      <c r="BO48" s="245"/>
      <c r="BP48" s="844"/>
      <c r="BQ48" s="844"/>
      <c r="BR48" s="844"/>
      <c r="BS48" s="844"/>
      <c r="BT48" s="246"/>
      <c r="BU48" s="844"/>
      <c r="BV48" s="844"/>
      <c r="BW48" s="844"/>
      <c r="BX48" s="844"/>
      <c r="BY48" s="176"/>
      <c r="BZ48" s="844"/>
      <c r="CA48" s="844"/>
      <c r="CB48" s="844"/>
      <c r="CC48" s="844"/>
      <c r="CD48" s="740"/>
      <c r="CE48" s="844"/>
      <c r="CF48" s="844"/>
      <c r="CG48" s="844"/>
      <c r="CH48" s="844"/>
      <c r="CI48" s="245"/>
      <c r="CJ48" s="844"/>
      <c r="CK48" s="844"/>
      <c r="CL48" s="844"/>
      <c r="CM48" s="870"/>
      <c r="CN48" s="873"/>
      <c r="CO48" s="245"/>
      <c r="CP48" s="844"/>
      <c r="CQ48" s="844"/>
      <c r="CR48" s="844"/>
      <c r="CS48" s="870"/>
      <c r="CT48" s="873"/>
      <c r="CU48" s="245"/>
      <c r="CV48" s="844"/>
      <c r="CW48" s="844"/>
      <c r="CX48" s="844"/>
      <c r="CY48" s="870"/>
      <c r="CZ48" s="873"/>
      <c r="DA48" s="245"/>
      <c r="DB48" s="844"/>
      <c r="DC48" s="844"/>
      <c r="DD48" s="844"/>
      <c r="DE48" s="870"/>
      <c r="DF48" s="873"/>
      <c r="DG48" s="59"/>
      <c r="DH48" s="8" t="e">
        <f>SUMIFS(#REF!,#REF!,$C48,#REF!,$E48,#REF!,$F48)</f>
        <v>#REF!</v>
      </c>
      <c r="DI48" s="37" t="e">
        <f>COUNTIFS(#REF!,$C48,#REF!,$E48,#REF!,$F48,#REF!,"&gt;=0")</f>
        <v>#REF!</v>
      </c>
      <c r="DJ48" s="8" t="e">
        <f>COUNTIFS(#REF!,$C48,#REF!,$E48,#REF!,$F48,#REF!,"лично")</f>
        <v>#REF!</v>
      </c>
    </row>
    <row r="49" spans="1:114" ht="12" customHeight="1" x14ac:dyDescent="0.3">
      <c r="A49" s="94">
        <v>17</v>
      </c>
      <c r="B49" s="68" t="s">
        <v>56</v>
      </c>
      <c r="C49" s="240" t="s">
        <v>182</v>
      </c>
      <c r="D49" s="95"/>
      <c r="E49" s="241"/>
      <c r="F49" s="243" t="str">
        <f t="shared" si="0"/>
        <v>Сокращенное название</v>
      </c>
      <c r="G49" s="242" t="s">
        <v>345</v>
      </c>
      <c r="H49" s="267" t="str">
        <f t="shared" si="10"/>
        <v>Фамилия_1 Имя Отчество</v>
      </c>
      <c r="I49" s="244">
        <f t="shared" si="3"/>
        <v>0</v>
      </c>
      <c r="J49" s="845">
        <f t="shared" si="4"/>
        <v>0</v>
      </c>
      <c r="K49" s="244">
        <f t="shared" si="5"/>
        <v>0</v>
      </c>
      <c r="L49" s="845">
        <f t="shared" si="11"/>
        <v>0</v>
      </c>
      <c r="M49" s="849">
        <f t="shared" si="6"/>
        <v>0</v>
      </c>
      <c r="N49" s="190">
        <f t="shared" si="7"/>
        <v>0</v>
      </c>
      <c r="O49" s="847">
        <f t="shared" si="8"/>
        <v>0</v>
      </c>
      <c r="P49" s="190">
        <f t="shared" si="9"/>
        <v>0</v>
      </c>
      <c r="Q49" s="248"/>
      <c r="R49" s="844"/>
      <c r="S49" s="844"/>
      <c r="T49" s="844"/>
      <c r="U49" s="844"/>
      <c r="V49" s="246"/>
      <c r="W49" s="876"/>
      <c r="X49" s="876"/>
      <c r="Y49" s="876"/>
      <c r="Z49" s="851"/>
      <c r="AA49" s="245"/>
      <c r="AB49" s="844"/>
      <c r="AC49" s="844"/>
      <c r="AD49" s="844"/>
      <c r="AE49" s="844"/>
      <c r="AF49" s="246"/>
      <c r="AG49" s="844"/>
      <c r="AH49" s="844"/>
      <c r="AI49" s="844"/>
      <c r="AJ49" s="844"/>
      <c r="AK49" s="246"/>
      <c r="AL49" s="844"/>
      <c r="AM49" s="844"/>
      <c r="AN49" s="844"/>
      <c r="AO49" s="844"/>
      <c r="AP49" s="246"/>
      <c r="AQ49" s="844"/>
      <c r="AR49" s="844"/>
      <c r="AS49" s="844"/>
      <c r="AT49" s="844"/>
      <c r="AU49" s="246"/>
      <c r="AV49" s="844"/>
      <c r="AW49" s="844"/>
      <c r="AX49" s="844"/>
      <c r="AY49" s="844"/>
      <c r="AZ49" s="249"/>
      <c r="BA49" s="844"/>
      <c r="BB49" s="844"/>
      <c r="BC49" s="844"/>
      <c r="BD49" s="851"/>
      <c r="BE49" s="184"/>
      <c r="BF49" s="844"/>
      <c r="BG49" s="844"/>
      <c r="BH49" s="844"/>
      <c r="BI49" s="844"/>
      <c r="BJ49" s="67"/>
      <c r="BK49" s="844"/>
      <c r="BL49" s="844"/>
      <c r="BM49" s="844"/>
      <c r="BN49" s="844"/>
      <c r="BO49" s="245"/>
      <c r="BP49" s="844"/>
      <c r="BQ49" s="844"/>
      <c r="BR49" s="844"/>
      <c r="BS49" s="844"/>
      <c r="BT49" s="246"/>
      <c r="BU49" s="844"/>
      <c r="BV49" s="844"/>
      <c r="BW49" s="844"/>
      <c r="BX49" s="844"/>
      <c r="BY49" s="176"/>
      <c r="BZ49" s="844"/>
      <c r="CA49" s="844"/>
      <c r="CB49" s="844"/>
      <c r="CC49" s="844"/>
      <c r="CD49" s="740"/>
      <c r="CE49" s="844"/>
      <c r="CF49" s="844"/>
      <c r="CG49" s="844"/>
      <c r="CH49" s="844"/>
      <c r="CI49" s="245"/>
      <c r="CJ49" s="844"/>
      <c r="CK49" s="844"/>
      <c r="CL49" s="844"/>
      <c r="CM49" s="870"/>
      <c r="CN49" s="873"/>
      <c r="CO49" s="245"/>
      <c r="CP49" s="844"/>
      <c r="CQ49" s="844"/>
      <c r="CR49" s="844"/>
      <c r="CS49" s="870"/>
      <c r="CT49" s="873"/>
      <c r="CU49" s="245"/>
      <c r="CV49" s="844"/>
      <c r="CW49" s="844"/>
      <c r="CX49" s="844"/>
      <c r="CY49" s="870"/>
      <c r="CZ49" s="873"/>
      <c r="DA49" s="245"/>
      <c r="DB49" s="844"/>
      <c r="DC49" s="844"/>
      <c r="DD49" s="844"/>
      <c r="DE49" s="870"/>
      <c r="DF49" s="873"/>
      <c r="DG49" s="59"/>
      <c r="DH49" s="8" t="e">
        <f>SUMIFS(#REF!,#REF!,$C49,#REF!,$E49,#REF!,$F49)</f>
        <v>#REF!</v>
      </c>
      <c r="DI49" s="37" t="e">
        <f>COUNTIFS(#REF!,$C49,#REF!,$E49,#REF!,$F49,#REF!,"&gt;=0")</f>
        <v>#REF!</v>
      </c>
      <c r="DJ49" s="8" t="e">
        <f>COUNTIFS(#REF!,$C49,#REF!,$E49,#REF!,$F49,#REF!,"лично")</f>
        <v>#REF!</v>
      </c>
    </row>
    <row r="50" spans="1:114" ht="12" customHeight="1" x14ac:dyDescent="0.3">
      <c r="A50" s="94">
        <v>18</v>
      </c>
      <c r="B50" s="68" t="s">
        <v>27</v>
      </c>
      <c r="C50" s="240" t="s">
        <v>182</v>
      </c>
      <c r="D50" s="95"/>
      <c r="E50" s="241"/>
      <c r="F50" s="243" t="str">
        <f t="shared" si="0"/>
        <v>Сокращенное название</v>
      </c>
      <c r="G50" s="242" t="s">
        <v>345</v>
      </c>
      <c r="H50" s="267" t="str">
        <f t="shared" si="10"/>
        <v>Фамилия_1 Имя Отчество</v>
      </c>
      <c r="I50" s="244">
        <f t="shared" si="3"/>
        <v>0</v>
      </c>
      <c r="J50" s="845">
        <f t="shared" si="4"/>
        <v>0</v>
      </c>
      <c r="K50" s="244">
        <f t="shared" si="5"/>
        <v>0</v>
      </c>
      <c r="L50" s="845">
        <f t="shared" si="11"/>
        <v>0</v>
      </c>
      <c r="M50" s="849">
        <f t="shared" si="6"/>
        <v>0</v>
      </c>
      <c r="N50" s="190">
        <f t="shared" si="7"/>
        <v>0</v>
      </c>
      <c r="O50" s="847">
        <f t="shared" si="8"/>
        <v>0</v>
      </c>
      <c r="P50" s="190">
        <f t="shared" si="9"/>
        <v>0</v>
      </c>
      <c r="Q50" s="248"/>
      <c r="R50" s="844"/>
      <c r="S50" s="844"/>
      <c r="T50" s="844"/>
      <c r="U50" s="844"/>
      <c r="V50" s="246"/>
      <c r="W50" s="876"/>
      <c r="X50" s="876"/>
      <c r="Y50" s="876"/>
      <c r="Z50" s="851"/>
      <c r="AA50" s="245"/>
      <c r="AB50" s="844"/>
      <c r="AC50" s="844"/>
      <c r="AD50" s="844"/>
      <c r="AE50" s="844"/>
      <c r="AF50" s="246"/>
      <c r="AG50" s="844"/>
      <c r="AH50" s="844"/>
      <c r="AI50" s="844"/>
      <c r="AJ50" s="844"/>
      <c r="AK50" s="246"/>
      <c r="AL50" s="844"/>
      <c r="AM50" s="844"/>
      <c r="AN50" s="844"/>
      <c r="AO50" s="844"/>
      <c r="AP50" s="246"/>
      <c r="AQ50" s="844"/>
      <c r="AR50" s="844"/>
      <c r="AS50" s="844"/>
      <c r="AT50" s="844"/>
      <c r="AU50" s="246"/>
      <c r="AV50" s="844"/>
      <c r="AW50" s="844"/>
      <c r="AX50" s="844"/>
      <c r="AY50" s="844"/>
      <c r="AZ50" s="249"/>
      <c r="BA50" s="844"/>
      <c r="BB50" s="844"/>
      <c r="BC50" s="844"/>
      <c r="BD50" s="851"/>
      <c r="BE50" s="184"/>
      <c r="BF50" s="844"/>
      <c r="BG50" s="844"/>
      <c r="BH50" s="844"/>
      <c r="BI50" s="844"/>
      <c r="BJ50" s="67"/>
      <c r="BK50" s="844"/>
      <c r="BL50" s="844"/>
      <c r="BM50" s="844"/>
      <c r="BN50" s="844"/>
      <c r="BO50" s="245"/>
      <c r="BP50" s="844"/>
      <c r="BQ50" s="844"/>
      <c r="BR50" s="844"/>
      <c r="BS50" s="844"/>
      <c r="BT50" s="246"/>
      <c r="BU50" s="844"/>
      <c r="BV50" s="844"/>
      <c r="BW50" s="844"/>
      <c r="BX50" s="844"/>
      <c r="BY50" s="176"/>
      <c r="BZ50" s="844"/>
      <c r="CA50" s="844"/>
      <c r="CB50" s="844"/>
      <c r="CC50" s="844"/>
      <c r="CD50" s="740"/>
      <c r="CE50" s="844"/>
      <c r="CF50" s="844"/>
      <c r="CG50" s="844"/>
      <c r="CH50" s="844"/>
      <c r="CI50" s="245"/>
      <c r="CJ50" s="844"/>
      <c r="CK50" s="844"/>
      <c r="CL50" s="844"/>
      <c r="CM50" s="870"/>
      <c r="CN50" s="873"/>
      <c r="CO50" s="245"/>
      <c r="CP50" s="844"/>
      <c r="CQ50" s="844"/>
      <c r="CR50" s="844"/>
      <c r="CS50" s="870"/>
      <c r="CT50" s="873"/>
      <c r="CU50" s="245"/>
      <c r="CV50" s="844"/>
      <c r="CW50" s="844"/>
      <c r="CX50" s="844"/>
      <c r="CY50" s="870"/>
      <c r="CZ50" s="873"/>
      <c r="DA50" s="245"/>
      <c r="DB50" s="844"/>
      <c r="DC50" s="844"/>
      <c r="DD50" s="844"/>
      <c r="DE50" s="870"/>
      <c r="DF50" s="873"/>
      <c r="DG50" s="59"/>
      <c r="DH50" s="8" t="e">
        <f>SUMIFS(#REF!,#REF!,$C50,#REF!,$E50,#REF!,$F50)</f>
        <v>#REF!</v>
      </c>
      <c r="DI50" s="37" t="e">
        <f>COUNTIFS(#REF!,$C50,#REF!,$E50,#REF!,$F50,#REF!,"&gt;=0")</f>
        <v>#REF!</v>
      </c>
      <c r="DJ50" s="8" t="e">
        <f>COUNTIFS(#REF!,$C50,#REF!,$E50,#REF!,$F50,#REF!,"лично")</f>
        <v>#REF!</v>
      </c>
    </row>
    <row r="51" spans="1:114" ht="12" customHeight="1" x14ac:dyDescent="0.3">
      <c r="A51" s="94">
        <v>19</v>
      </c>
      <c r="B51" s="68" t="s">
        <v>28</v>
      </c>
      <c r="C51" s="240" t="s">
        <v>182</v>
      </c>
      <c r="D51" s="95"/>
      <c r="E51" s="241"/>
      <c r="F51" s="243" t="str">
        <f t="shared" si="0"/>
        <v>Сокращенное название</v>
      </c>
      <c r="G51" s="242" t="s">
        <v>345</v>
      </c>
      <c r="H51" s="267" t="str">
        <f t="shared" si="10"/>
        <v>Фамилия_1 Имя Отчество</v>
      </c>
      <c r="I51" s="244">
        <f t="shared" si="3"/>
        <v>0</v>
      </c>
      <c r="J51" s="845">
        <f t="shared" si="4"/>
        <v>0</v>
      </c>
      <c r="K51" s="244">
        <f t="shared" si="5"/>
        <v>0</v>
      </c>
      <c r="L51" s="845">
        <f t="shared" si="11"/>
        <v>0</v>
      </c>
      <c r="M51" s="849">
        <f t="shared" si="6"/>
        <v>0</v>
      </c>
      <c r="N51" s="190">
        <f t="shared" si="7"/>
        <v>0</v>
      </c>
      <c r="O51" s="847">
        <f t="shared" si="8"/>
        <v>0</v>
      </c>
      <c r="P51" s="190">
        <f t="shared" si="9"/>
        <v>0</v>
      </c>
      <c r="Q51" s="248"/>
      <c r="R51" s="844"/>
      <c r="S51" s="844"/>
      <c r="T51" s="844"/>
      <c r="U51" s="844"/>
      <c r="V51" s="246"/>
      <c r="W51" s="876"/>
      <c r="X51" s="876"/>
      <c r="Y51" s="876"/>
      <c r="Z51" s="851"/>
      <c r="AA51" s="245"/>
      <c r="AB51" s="844"/>
      <c r="AC51" s="844"/>
      <c r="AD51" s="844"/>
      <c r="AE51" s="844"/>
      <c r="AF51" s="246"/>
      <c r="AG51" s="844"/>
      <c r="AH51" s="844"/>
      <c r="AI51" s="844"/>
      <c r="AJ51" s="844"/>
      <c r="AK51" s="246"/>
      <c r="AL51" s="844"/>
      <c r="AM51" s="844"/>
      <c r="AN51" s="844"/>
      <c r="AO51" s="844"/>
      <c r="AP51" s="246"/>
      <c r="AQ51" s="844"/>
      <c r="AR51" s="844"/>
      <c r="AS51" s="844"/>
      <c r="AT51" s="844"/>
      <c r="AU51" s="246"/>
      <c r="AV51" s="844"/>
      <c r="AW51" s="844"/>
      <c r="AX51" s="844"/>
      <c r="AY51" s="844"/>
      <c r="AZ51" s="249"/>
      <c r="BA51" s="844"/>
      <c r="BB51" s="844"/>
      <c r="BC51" s="844"/>
      <c r="BD51" s="851"/>
      <c r="BE51" s="184"/>
      <c r="BF51" s="844"/>
      <c r="BG51" s="844"/>
      <c r="BH51" s="844"/>
      <c r="BI51" s="844"/>
      <c r="BJ51" s="67"/>
      <c r="BK51" s="844"/>
      <c r="BL51" s="844"/>
      <c r="BM51" s="844"/>
      <c r="BN51" s="844"/>
      <c r="BO51" s="245"/>
      <c r="BP51" s="844"/>
      <c r="BQ51" s="844"/>
      <c r="BR51" s="844"/>
      <c r="BS51" s="844"/>
      <c r="BT51" s="246"/>
      <c r="BU51" s="844"/>
      <c r="BV51" s="844"/>
      <c r="BW51" s="844"/>
      <c r="BX51" s="844"/>
      <c r="BY51" s="176"/>
      <c r="BZ51" s="844"/>
      <c r="CA51" s="844"/>
      <c r="CB51" s="844"/>
      <c r="CC51" s="844"/>
      <c r="CD51" s="740"/>
      <c r="CE51" s="844"/>
      <c r="CF51" s="844"/>
      <c r="CG51" s="844"/>
      <c r="CH51" s="844"/>
      <c r="CI51" s="245"/>
      <c r="CJ51" s="844"/>
      <c r="CK51" s="844"/>
      <c r="CL51" s="844"/>
      <c r="CM51" s="870"/>
      <c r="CN51" s="873"/>
      <c r="CO51" s="245"/>
      <c r="CP51" s="844"/>
      <c r="CQ51" s="844"/>
      <c r="CR51" s="844"/>
      <c r="CS51" s="870"/>
      <c r="CT51" s="873"/>
      <c r="CU51" s="245"/>
      <c r="CV51" s="844"/>
      <c r="CW51" s="844"/>
      <c r="CX51" s="844"/>
      <c r="CY51" s="870"/>
      <c r="CZ51" s="873"/>
      <c r="DA51" s="245"/>
      <c r="DB51" s="844"/>
      <c r="DC51" s="844"/>
      <c r="DD51" s="844"/>
      <c r="DE51" s="870"/>
      <c r="DF51" s="873"/>
      <c r="DG51" s="59"/>
      <c r="DH51" s="8" t="e">
        <f>SUMIFS(#REF!,#REF!,$C51,#REF!,$E51,#REF!,$F51)</f>
        <v>#REF!</v>
      </c>
      <c r="DI51" s="37" t="e">
        <f>COUNTIFS(#REF!,$C51,#REF!,$E51,#REF!,$F51,#REF!,"&gt;=0")</f>
        <v>#REF!</v>
      </c>
      <c r="DJ51" s="8" t="e">
        <f>COUNTIFS(#REF!,$C51,#REF!,$E51,#REF!,$F51,#REF!,"лично")</f>
        <v>#REF!</v>
      </c>
    </row>
    <row r="52" spans="1:114" ht="12" customHeight="1" x14ac:dyDescent="0.3">
      <c r="A52" s="94">
        <v>20</v>
      </c>
      <c r="B52" s="242" t="s">
        <v>46</v>
      </c>
      <c r="C52" s="240" t="s">
        <v>182</v>
      </c>
      <c r="D52" s="95"/>
      <c r="E52" s="241"/>
      <c r="F52" s="243" t="str">
        <f t="shared" si="0"/>
        <v>Сокращенное название</v>
      </c>
      <c r="G52" s="242" t="s">
        <v>345</v>
      </c>
      <c r="H52" s="267" t="str">
        <f t="shared" si="10"/>
        <v>Фамилия_1 Имя Отчество</v>
      </c>
      <c r="I52" s="244">
        <f t="shared" si="3"/>
        <v>0</v>
      </c>
      <c r="J52" s="845">
        <f t="shared" si="4"/>
        <v>0</v>
      </c>
      <c r="K52" s="244">
        <f t="shared" si="5"/>
        <v>0</v>
      </c>
      <c r="L52" s="845">
        <f t="shared" si="11"/>
        <v>0</v>
      </c>
      <c r="M52" s="849">
        <f t="shared" si="6"/>
        <v>0</v>
      </c>
      <c r="N52" s="190">
        <f t="shared" si="7"/>
        <v>0</v>
      </c>
      <c r="O52" s="847">
        <f t="shared" si="8"/>
        <v>0</v>
      </c>
      <c r="P52" s="190">
        <f t="shared" si="9"/>
        <v>0</v>
      </c>
      <c r="Q52" s="248"/>
      <c r="R52" s="844"/>
      <c r="S52" s="844"/>
      <c r="T52" s="844"/>
      <c r="U52" s="844"/>
      <c r="V52" s="246"/>
      <c r="W52" s="876"/>
      <c r="X52" s="876"/>
      <c r="Y52" s="876"/>
      <c r="Z52" s="851"/>
      <c r="AA52" s="245"/>
      <c r="AB52" s="844"/>
      <c r="AC52" s="844"/>
      <c r="AD52" s="844"/>
      <c r="AE52" s="844"/>
      <c r="AF52" s="246"/>
      <c r="AG52" s="844"/>
      <c r="AH52" s="844"/>
      <c r="AI52" s="844"/>
      <c r="AJ52" s="844"/>
      <c r="AK52" s="246"/>
      <c r="AL52" s="844"/>
      <c r="AM52" s="844"/>
      <c r="AN52" s="844"/>
      <c r="AO52" s="844"/>
      <c r="AP52" s="246"/>
      <c r="AQ52" s="844"/>
      <c r="AR52" s="844"/>
      <c r="AS52" s="844"/>
      <c r="AT52" s="844"/>
      <c r="AU52" s="246"/>
      <c r="AV52" s="844"/>
      <c r="AW52" s="844"/>
      <c r="AX52" s="844"/>
      <c r="AY52" s="844"/>
      <c r="AZ52" s="249"/>
      <c r="BA52" s="844"/>
      <c r="BB52" s="844"/>
      <c r="BC52" s="844"/>
      <c r="BD52" s="851"/>
      <c r="BE52" s="184"/>
      <c r="BF52" s="844"/>
      <c r="BG52" s="844"/>
      <c r="BH52" s="844"/>
      <c r="BI52" s="844"/>
      <c r="BJ52" s="67"/>
      <c r="BK52" s="844"/>
      <c r="BL52" s="844"/>
      <c r="BM52" s="844"/>
      <c r="BN52" s="844"/>
      <c r="BO52" s="245"/>
      <c r="BP52" s="844"/>
      <c r="BQ52" s="844"/>
      <c r="BR52" s="844"/>
      <c r="BS52" s="844"/>
      <c r="BT52" s="246"/>
      <c r="BU52" s="844"/>
      <c r="BV52" s="844"/>
      <c r="BW52" s="844"/>
      <c r="BX52" s="844"/>
      <c r="BY52" s="176"/>
      <c r="BZ52" s="844"/>
      <c r="CA52" s="844"/>
      <c r="CB52" s="844"/>
      <c r="CC52" s="844"/>
      <c r="CD52" s="740"/>
      <c r="CE52" s="844"/>
      <c r="CF52" s="844"/>
      <c r="CG52" s="844"/>
      <c r="CH52" s="844"/>
      <c r="CI52" s="245"/>
      <c r="CJ52" s="844"/>
      <c r="CK52" s="844"/>
      <c r="CL52" s="844"/>
      <c r="CM52" s="870"/>
      <c r="CN52" s="873"/>
      <c r="CO52" s="245"/>
      <c r="CP52" s="844"/>
      <c r="CQ52" s="844"/>
      <c r="CR52" s="844"/>
      <c r="CS52" s="870"/>
      <c r="CT52" s="873"/>
      <c r="CU52" s="245"/>
      <c r="CV52" s="844"/>
      <c r="CW52" s="844"/>
      <c r="CX52" s="844"/>
      <c r="CY52" s="870"/>
      <c r="CZ52" s="873"/>
      <c r="DA52" s="245"/>
      <c r="DB52" s="844"/>
      <c r="DC52" s="844"/>
      <c r="DD52" s="844"/>
      <c r="DE52" s="870"/>
      <c r="DF52" s="873"/>
      <c r="DG52" s="59"/>
      <c r="DH52" s="8" t="e">
        <f>SUMIFS(#REF!,#REF!,$C52,#REF!,$E52,#REF!,$F52)</f>
        <v>#REF!</v>
      </c>
      <c r="DI52" s="37" t="e">
        <f>COUNTIFS(#REF!,$C52,#REF!,$E52,#REF!,$F52,#REF!,"&gt;=0")</f>
        <v>#REF!</v>
      </c>
      <c r="DJ52" s="8" t="e">
        <f>COUNTIFS(#REF!,$C52,#REF!,$E52,#REF!,$F52,#REF!,"лично")</f>
        <v>#REF!</v>
      </c>
    </row>
    <row r="53" spans="1:114" ht="12" customHeight="1" x14ac:dyDescent="0.3">
      <c r="A53" s="94">
        <v>21</v>
      </c>
      <c r="B53" s="242" t="s">
        <v>48</v>
      </c>
      <c r="C53" s="240" t="s">
        <v>182</v>
      </c>
      <c r="D53" s="95"/>
      <c r="E53" s="241"/>
      <c r="F53" s="243" t="str">
        <f t="shared" si="0"/>
        <v>Сокращенное название</v>
      </c>
      <c r="G53" s="242" t="s">
        <v>345</v>
      </c>
      <c r="H53" s="267" t="str">
        <f t="shared" si="10"/>
        <v>Фамилия_1 Имя Отчество</v>
      </c>
      <c r="I53" s="244">
        <f t="shared" si="3"/>
        <v>0</v>
      </c>
      <c r="J53" s="845">
        <f t="shared" si="4"/>
        <v>0</v>
      </c>
      <c r="K53" s="244">
        <f t="shared" si="5"/>
        <v>0</v>
      </c>
      <c r="L53" s="845">
        <f t="shared" si="11"/>
        <v>0</v>
      </c>
      <c r="M53" s="849">
        <f t="shared" si="6"/>
        <v>0</v>
      </c>
      <c r="N53" s="190">
        <f t="shared" si="7"/>
        <v>0</v>
      </c>
      <c r="O53" s="847">
        <f t="shared" si="8"/>
        <v>0</v>
      </c>
      <c r="P53" s="190">
        <f t="shared" si="9"/>
        <v>0</v>
      </c>
      <c r="Q53" s="248"/>
      <c r="R53" s="844"/>
      <c r="S53" s="844"/>
      <c r="T53" s="844"/>
      <c r="U53" s="844"/>
      <c r="V53" s="246"/>
      <c r="W53" s="876"/>
      <c r="X53" s="876"/>
      <c r="Y53" s="876"/>
      <c r="Z53" s="851"/>
      <c r="AA53" s="245"/>
      <c r="AB53" s="844"/>
      <c r="AC53" s="844"/>
      <c r="AD53" s="844"/>
      <c r="AE53" s="844"/>
      <c r="AF53" s="246"/>
      <c r="AG53" s="844"/>
      <c r="AH53" s="844"/>
      <c r="AI53" s="844"/>
      <c r="AJ53" s="844"/>
      <c r="AK53" s="246"/>
      <c r="AL53" s="844"/>
      <c r="AM53" s="844"/>
      <c r="AN53" s="844"/>
      <c r="AO53" s="844"/>
      <c r="AP53" s="246"/>
      <c r="AQ53" s="844"/>
      <c r="AR53" s="844"/>
      <c r="AS53" s="844"/>
      <c r="AT53" s="844"/>
      <c r="AU53" s="246"/>
      <c r="AV53" s="844"/>
      <c r="AW53" s="844"/>
      <c r="AX53" s="844"/>
      <c r="AY53" s="844"/>
      <c r="AZ53" s="249"/>
      <c r="BA53" s="844"/>
      <c r="BB53" s="844"/>
      <c r="BC53" s="844"/>
      <c r="BD53" s="851"/>
      <c r="BE53" s="184"/>
      <c r="BF53" s="844"/>
      <c r="BG53" s="844"/>
      <c r="BH53" s="844"/>
      <c r="BI53" s="844"/>
      <c r="BJ53" s="67"/>
      <c r="BK53" s="844"/>
      <c r="BL53" s="844"/>
      <c r="BM53" s="844"/>
      <c r="BN53" s="844"/>
      <c r="BO53" s="245"/>
      <c r="BP53" s="844"/>
      <c r="BQ53" s="844"/>
      <c r="BR53" s="844"/>
      <c r="BS53" s="844"/>
      <c r="BT53" s="246"/>
      <c r="BU53" s="844"/>
      <c r="BV53" s="844"/>
      <c r="BW53" s="844"/>
      <c r="BX53" s="844"/>
      <c r="BY53" s="176"/>
      <c r="BZ53" s="844"/>
      <c r="CA53" s="844"/>
      <c r="CB53" s="844"/>
      <c r="CC53" s="844"/>
      <c r="CD53" s="740"/>
      <c r="CE53" s="844"/>
      <c r="CF53" s="844"/>
      <c r="CG53" s="844"/>
      <c r="CH53" s="844"/>
      <c r="CI53" s="245"/>
      <c r="CJ53" s="844"/>
      <c r="CK53" s="844"/>
      <c r="CL53" s="844"/>
      <c r="CM53" s="870"/>
      <c r="CN53" s="873"/>
      <c r="CO53" s="245"/>
      <c r="CP53" s="844"/>
      <c r="CQ53" s="844"/>
      <c r="CR53" s="844"/>
      <c r="CS53" s="870"/>
      <c r="CT53" s="873"/>
      <c r="CU53" s="245"/>
      <c r="CV53" s="844"/>
      <c r="CW53" s="844"/>
      <c r="CX53" s="844"/>
      <c r="CY53" s="870"/>
      <c r="CZ53" s="873"/>
      <c r="DA53" s="245"/>
      <c r="DB53" s="844"/>
      <c r="DC53" s="844"/>
      <c r="DD53" s="844"/>
      <c r="DE53" s="870"/>
      <c r="DF53" s="873"/>
      <c r="DG53" s="59"/>
      <c r="DH53" s="8" t="e">
        <f>SUMIFS(#REF!,#REF!,$C53,#REF!,$E53,#REF!,$F53)</f>
        <v>#REF!</v>
      </c>
      <c r="DI53" s="37" t="e">
        <f>COUNTIFS(#REF!,$C53,#REF!,$E53,#REF!,$F53,#REF!,"&gt;=0")</f>
        <v>#REF!</v>
      </c>
      <c r="DJ53" s="8" t="e">
        <f>COUNTIFS(#REF!,$C53,#REF!,$E53,#REF!,$F53,#REF!,"лично")</f>
        <v>#REF!</v>
      </c>
    </row>
    <row r="54" spans="1:114" ht="12" customHeight="1" x14ac:dyDescent="0.3">
      <c r="A54" s="94">
        <v>22</v>
      </c>
      <c r="B54" s="242" t="s">
        <v>7</v>
      </c>
      <c r="C54" s="240" t="s">
        <v>182</v>
      </c>
      <c r="D54" s="95"/>
      <c r="E54" s="241"/>
      <c r="F54" s="243" t="str">
        <f t="shared" si="0"/>
        <v>Сокращенное название</v>
      </c>
      <c r="G54" s="242" t="s">
        <v>345</v>
      </c>
      <c r="H54" s="267" t="str">
        <f t="shared" si="10"/>
        <v>Фамилия_1 Имя Отчество</v>
      </c>
      <c r="I54" s="244">
        <f t="shared" si="3"/>
        <v>0</v>
      </c>
      <c r="J54" s="845">
        <f t="shared" si="4"/>
        <v>0</v>
      </c>
      <c r="K54" s="244">
        <f t="shared" si="5"/>
        <v>0</v>
      </c>
      <c r="L54" s="845">
        <f t="shared" si="11"/>
        <v>0</v>
      </c>
      <c r="M54" s="849">
        <f t="shared" si="6"/>
        <v>0</v>
      </c>
      <c r="N54" s="190">
        <f t="shared" si="7"/>
        <v>0</v>
      </c>
      <c r="O54" s="847">
        <f t="shared" si="8"/>
        <v>0</v>
      </c>
      <c r="P54" s="190">
        <f t="shared" si="9"/>
        <v>0</v>
      </c>
      <c r="Q54" s="248"/>
      <c r="R54" s="844"/>
      <c r="S54" s="844"/>
      <c r="T54" s="844"/>
      <c r="U54" s="844"/>
      <c r="V54" s="246"/>
      <c r="W54" s="876"/>
      <c r="X54" s="876"/>
      <c r="Y54" s="876"/>
      <c r="Z54" s="851"/>
      <c r="AA54" s="245"/>
      <c r="AB54" s="844"/>
      <c r="AC54" s="844"/>
      <c r="AD54" s="844"/>
      <c r="AE54" s="844"/>
      <c r="AF54" s="246"/>
      <c r="AG54" s="844"/>
      <c r="AH54" s="844"/>
      <c r="AI54" s="844"/>
      <c r="AJ54" s="844"/>
      <c r="AK54" s="246"/>
      <c r="AL54" s="844"/>
      <c r="AM54" s="844"/>
      <c r="AN54" s="844"/>
      <c r="AO54" s="844"/>
      <c r="AP54" s="246"/>
      <c r="AQ54" s="844"/>
      <c r="AR54" s="844"/>
      <c r="AS54" s="844"/>
      <c r="AT54" s="844"/>
      <c r="AU54" s="246"/>
      <c r="AV54" s="844"/>
      <c r="AW54" s="844"/>
      <c r="AX54" s="844"/>
      <c r="AY54" s="844"/>
      <c r="AZ54" s="249"/>
      <c r="BA54" s="844"/>
      <c r="BB54" s="844"/>
      <c r="BC54" s="844"/>
      <c r="BD54" s="851"/>
      <c r="BE54" s="184"/>
      <c r="BF54" s="844"/>
      <c r="BG54" s="844"/>
      <c r="BH54" s="844"/>
      <c r="BI54" s="844"/>
      <c r="BJ54" s="67"/>
      <c r="BK54" s="844"/>
      <c r="BL54" s="844"/>
      <c r="BM54" s="844"/>
      <c r="BN54" s="844"/>
      <c r="BO54" s="245"/>
      <c r="BP54" s="844"/>
      <c r="BQ54" s="844"/>
      <c r="BR54" s="844"/>
      <c r="BS54" s="844"/>
      <c r="BT54" s="246"/>
      <c r="BU54" s="844"/>
      <c r="BV54" s="844"/>
      <c r="BW54" s="844"/>
      <c r="BX54" s="844"/>
      <c r="BY54" s="176"/>
      <c r="BZ54" s="844"/>
      <c r="CA54" s="844"/>
      <c r="CB54" s="844"/>
      <c r="CC54" s="844"/>
      <c r="CD54" s="740"/>
      <c r="CE54" s="844"/>
      <c r="CF54" s="844"/>
      <c r="CG54" s="844"/>
      <c r="CH54" s="844"/>
      <c r="CI54" s="245"/>
      <c r="CJ54" s="844"/>
      <c r="CK54" s="844"/>
      <c r="CL54" s="844"/>
      <c r="CM54" s="870"/>
      <c r="CN54" s="873"/>
      <c r="CO54" s="245"/>
      <c r="CP54" s="844"/>
      <c r="CQ54" s="844"/>
      <c r="CR54" s="844"/>
      <c r="CS54" s="870"/>
      <c r="CT54" s="873"/>
      <c r="CU54" s="245"/>
      <c r="CV54" s="844"/>
      <c r="CW54" s="844"/>
      <c r="CX54" s="844"/>
      <c r="CY54" s="870"/>
      <c r="CZ54" s="873"/>
      <c r="DA54" s="245"/>
      <c r="DB54" s="844"/>
      <c r="DC54" s="844"/>
      <c r="DD54" s="844"/>
      <c r="DE54" s="870"/>
      <c r="DF54" s="873"/>
      <c r="DG54" s="59"/>
      <c r="DH54" s="8" t="e">
        <f>SUMIFS(#REF!,#REF!,$C54,#REF!,$E54,#REF!,$F54)</f>
        <v>#REF!</v>
      </c>
      <c r="DI54" s="37" t="e">
        <f>COUNTIFS(#REF!,$C54,#REF!,$E54,#REF!,$F54,#REF!,"&gt;=0")</f>
        <v>#REF!</v>
      </c>
      <c r="DJ54" s="8" t="e">
        <f>COUNTIFS(#REF!,$C54,#REF!,$E54,#REF!,$F54,#REF!,"лично")</f>
        <v>#REF!</v>
      </c>
    </row>
    <row r="55" spans="1:114" ht="12" customHeight="1" x14ac:dyDescent="0.3">
      <c r="A55" s="94">
        <v>23</v>
      </c>
      <c r="B55" s="242" t="s">
        <v>48</v>
      </c>
      <c r="C55" s="240" t="s">
        <v>182</v>
      </c>
      <c r="D55" s="95"/>
      <c r="E55" s="241"/>
      <c r="F55" s="243" t="str">
        <f t="shared" si="0"/>
        <v>Сокращенное название</v>
      </c>
      <c r="G55" s="242" t="s">
        <v>345</v>
      </c>
      <c r="H55" s="267" t="str">
        <f t="shared" si="10"/>
        <v>Фамилия_1 Имя Отчество</v>
      </c>
      <c r="I55" s="244">
        <f t="shared" si="3"/>
        <v>0</v>
      </c>
      <c r="J55" s="845">
        <f t="shared" si="4"/>
        <v>0</v>
      </c>
      <c r="K55" s="244">
        <f t="shared" si="5"/>
        <v>0</v>
      </c>
      <c r="L55" s="845">
        <f t="shared" si="11"/>
        <v>0</v>
      </c>
      <c r="M55" s="849">
        <f t="shared" si="6"/>
        <v>0</v>
      </c>
      <c r="N55" s="190">
        <f t="shared" si="7"/>
        <v>0</v>
      </c>
      <c r="O55" s="847">
        <f t="shared" si="8"/>
        <v>0</v>
      </c>
      <c r="P55" s="190">
        <f t="shared" si="9"/>
        <v>0</v>
      </c>
      <c r="Q55" s="248"/>
      <c r="R55" s="844"/>
      <c r="S55" s="844"/>
      <c r="T55" s="844"/>
      <c r="U55" s="844"/>
      <c r="V55" s="246"/>
      <c r="W55" s="876"/>
      <c r="X55" s="876"/>
      <c r="Y55" s="876"/>
      <c r="Z55" s="851"/>
      <c r="AA55" s="245"/>
      <c r="AB55" s="844"/>
      <c r="AC55" s="844"/>
      <c r="AD55" s="844"/>
      <c r="AE55" s="844"/>
      <c r="AF55" s="246"/>
      <c r="AG55" s="844"/>
      <c r="AH55" s="844"/>
      <c r="AI55" s="844"/>
      <c r="AJ55" s="844"/>
      <c r="AK55" s="246"/>
      <c r="AL55" s="844"/>
      <c r="AM55" s="844"/>
      <c r="AN55" s="844"/>
      <c r="AO55" s="844"/>
      <c r="AP55" s="246"/>
      <c r="AQ55" s="844"/>
      <c r="AR55" s="844"/>
      <c r="AS55" s="844"/>
      <c r="AT55" s="844"/>
      <c r="AU55" s="246"/>
      <c r="AV55" s="844"/>
      <c r="AW55" s="844"/>
      <c r="AX55" s="844"/>
      <c r="AY55" s="844"/>
      <c r="AZ55" s="249"/>
      <c r="BA55" s="844"/>
      <c r="BB55" s="844"/>
      <c r="BC55" s="844"/>
      <c r="BD55" s="851"/>
      <c r="BE55" s="184"/>
      <c r="BF55" s="844"/>
      <c r="BG55" s="844"/>
      <c r="BH55" s="844"/>
      <c r="BI55" s="844"/>
      <c r="BJ55" s="67"/>
      <c r="BK55" s="844"/>
      <c r="BL55" s="844"/>
      <c r="BM55" s="844"/>
      <c r="BN55" s="844"/>
      <c r="BO55" s="245"/>
      <c r="BP55" s="844"/>
      <c r="BQ55" s="844"/>
      <c r="BR55" s="844"/>
      <c r="BS55" s="844"/>
      <c r="BT55" s="246"/>
      <c r="BU55" s="844"/>
      <c r="BV55" s="844"/>
      <c r="BW55" s="844"/>
      <c r="BX55" s="844"/>
      <c r="BY55" s="176"/>
      <c r="BZ55" s="844"/>
      <c r="CA55" s="844"/>
      <c r="CB55" s="844"/>
      <c r="CC55" s="844"/>
      <c r="CD55" s="740"/>
      <c r="CE55" s="844"/>
      <c r="CF55" s="844"/>
      <c r="CG55" s="844"/>
      <c r="CH55" s="844"/>
      <c r="CI55" s="245"/>
      <c r="CJ55" s="844"/>
      <c r="CK55" s="844"/>
      <c r="CL55" s="844"/>
      <c r="CM55" s="870"/>
      <c r="CN55" s="873"/>
      <c r="CO55" s="245"/>
      <c r="CP55" s="844"/>
      <c r="CQ55" s="844"/>
      <c r="CR55" s="844"/>
      <c r="CS55" s="870"/>
      <c r="CT55" s="873"/>
      <c r="CU55" s="245"/>
      <c r="CV55" s="844"/>
      <c r="CW55" s="844"/>
      <c r="CX55" s="844"/>
      <c r="CY55" s="870"/>
      <c r="CZ55" s="873"/>
      <c r="DA55" s="245"/>
      <c r="DB55" s="844"/>
      <c r="DC55" s="844"/>
      <c r="DD55" s="844"/>
      <c r="DE55" s="870"/>
      <c r="DF55" s="873"/>
      <c r="DG55" s="59"/>
      <c r="DH55" s="8" t="e">
        <f>SUMIFS(#REF!,#REF!,$C55,#REF!,$E55,#REF!,$F55)</f>
        <v>#REF!</v>
      </c>
      <c r="DI55" s="37" t="e">
        <f>COUNTIFS(#REF!,$C55,#REF!,$E55,#REF!,$F55,#REF!,"&gt;=0")</f>
        <v>#REF!</v>
      </c>
      <c r="DJ55" s="8" t="e">
        <f>COUNTIFS(#REF!,$C55,#REF!,$E55,#REF!,$F55,#REF!,"лично")</f>
        <v>#REF!</v>
      </c>
    </row>
    <row r="56" spans="1:114" ht="12" customHeight="1" x14ac:dyDescent="0.3">
      <c r="A56" s="94">
        <v>24</v>
      </c>
      <c r="B56" s="242" t="s">
        <v>7</v>
      </c>
      <c r="C56" s="240" t="s">
        <v>182</v>
      </c>
      <c r="D56" s="95"/>
      <c r="E56" s="241"/>
      <c r="F56" s="243" t="str">
        <f t="shared" si="0"/>
        <v>Сокращенное название</v>
      </c>
      <c r="G56" s="242" t="s">
        <v>345</v>
      </c>
      <c r="H56" s="267" t="str">
        <f t="shared" si="10"/>
        <v>Фамилия_1 Имя Отчество</v>
      </c>
      <c r="I56" s="244">
        <f t="shared" si="3"/>
        <v>0</v>
      </c>
      <c r="J56" s="845">
        <f t="shared" si="4"/>
        <v>0</v>
      </c>
      <c r="K56" s="244">
        <f t="shared" si="5"/>
        <v>0</v>
      </c>
      <c r="L56" s="845">
        <f t="shared" si="11"/>
        <v>0</v>
      </c>
      <c r="M56" s="849">
        <f t="shared" si="6"/>
        <v>0</v>
      </c>
      <c r="N56" s="190">
        <f t="shared" si="7"/>
        <v>0</v>
      </c>
      <c r="O56" s="847">
        <f t="shared" si="8"/>
        <v>0</v>
      </c>
      <c r="P56" s="190">
        <f t="shared" si="9"/>
        <v>0</v>
      </c>
      <c r="Q56" s="248"/>
      <c r="R56" s="844"/>
      <c r="S56" s="844"/>
      <c r="T56" s="844"/>
      <c r="U56" s="844"/>
      <c r="V56" s="246"/>
      <c r="W56" s="876"/>
      <c r="X56" s="876"/>
      <c r="Y56" s="876"/>
      <c r="Z56" s="851"/>
      <c r="AA56" s="245"/>
      <c r="AB56" s="844"/>
      <c r="AC56" s="844"/>
      <c r="AD56" s="844"/>
      <c r="AE56" s="844"/>
      <c r="AF56" s="246"/>
      <c r="AG56" s="844"/>
      <c r="AH56" s="844"/>
      <c r="AI56" s="844"/>
      <c r="AJ56" s="844"/>
      <c r="AK56" s="246"/>
      <c r="AL56" s="844"/>
      <c r="AM56" s="844"/>
      <c r="AN56" s="844"/>
      <c r="AO56" s="844"/>
      <c r="AP56" s="246"/>
      <c r="AQ56" s="844"/>
      <c r="AR56" s="844"/>
      <c r="AS56" s="844"/>
      <c r="AT56" s="844"/>
      <c r="AU56" s="246"/>
      <c r="AV56" s="844"/>
      <c r="AW56" s="844"/>
      <c r="AX56" s="844"/>
      <c r="AY56" s="844"/>
      <c r="AZ56" s="249"/>
      <c r="BA56" s="844"/>
      <c r="BB56" s="844"/>
      <c r="BC56" s="844"/>
      <c r="BD56" s="851"/>
      <c r="BE56" s="184"/>
      <c r="BF56" s="844"/>
      <c r="BG56" s="844"/>
      <c r="BH56" s="844"/>
      <c r="BI56" s="844"/>
      <c r="BJ56" s="67"/>
      <c r="BK56" s="844"/>
      <c r="BL56" s="844"/>
      <c r="BM56" s="844"/>
      <c r="BN56" s="844"/>
      <c r="BO56" s="245"/>
      <c r="BP56" s="844"/>
      <c r="BQ56" s="844"/>
      <c r="BR56" s="844"/>
      <c r="BS56" s="844"/>
      <c r="BT56" s="246"/>
      <c r="BU56" s="844"/>
      <c r="BV56" s="844"/>
      <c r="BW56" s="844"/>
      <c r="BX56" s="844"/>
      <c r="BY56" s="176"/>
      <c r="BZ56" s="844"/>
      <c r="CA56" s="844"/>
      <c r="CB56" s="844"/>
      <c r="CC56" s="844"/>
      <c r="CD56" s="740"/>
      <c r="CE56" s="844"/>
      <c r="CF56" s="844"/>
      <c r="CG56" s="844"/>
      <c r="CH56" s="844"/>
      <c r="CI56" s="245"/>
      <c r="CJ56" s="844"/>
      <c r="CK56" s="844"/>
      <c r="CL56" s="844"/>
      <c r="CM56" s="870"/>
      <c r="CN56" s="873"/>
      <c r="CO56" s="245"/>
      <c r="CP56" s="844"/>
      <c r="CQ56" s="844"/>
      <c r="CR56" s="844"/>
      <c r="CS56" s="870"/>
      <c r="CT56" s="873"/>
      <c r="CU56" s="245"/>
      <c r="CV56" s="844"/>
      <c r="CW56" s="844"/>
      <c r="CX56" s="844"/>
      <c r="CY56" s="870"/>
      <c r="CZ56" s="873"/>
      <c r="DA56" s="245"/>
      <c r="DB56" s="844"/>
      <c r="DC56" s="844"/>
      <c r="DD56" s="844"/>
      <c r="DE56" s="870"/>
      <c r="DF56" s="873"/>
      <c r="DG56" s="59"/>
      <c r="DH56" s="8" t="e">
        <f>SUMIFS(#REF!,#REF!,$C56,#REF!,$E56,#REF!,$F56)</f>
        <v>#REF!</v>
      </c>
      <c r="DI56" s="37" t="e">
        <f>COUNTIFS(#REF!,$C56,#REF!,$E56,#REF!,$F56,#REF!,"&gt;=0")</f>
        <v>#REF!</v>
      </c>
      <c r="DJ56" s="8" t="e">
        <f>COUNTIFS(#REF!,$C56,#REF!,$E56,#REF!,$F56,#REF!,"лично")</f>
        <v>#REF!</v>
      </c>
    </row>
    <row r="57" spans="1:114" ht="12.75" customHeight="1" thickBot="1" x14ac:dyDescent="0.35">
      <c r="A57" s="96">
        <v>25</v>
      </c>
      <c r="B57" s="207" t="s">
        <v>30</v>
      </c>
      <c r="C57" s="252" t="s">
        <v>182</v>
      </c>
      <c r="D57" s="97"/>
      <c r="E57" s="253"/>
      <c r="F57" s="254" t="str">
        <f t="shared" si="0"/>
        <v>Сокращенное название</v>
      </c>
      <c r="G57" s="207" t="s">
        <v>345</v>
      </c>
      <c r="H57" s="268" t="str">
        <f t="shared" si="10"/>
        <v>Фамилия_1 Имя Отчество</v>
      </c>
      <c r="I57" s="255">
        <f t="shared" si="3"/>
        <v>0</v>
      </c>
      <c r="J57" s="846">
        <f t="shared" si="4"/>
        <v>0</v>
      </c>
      <c r="K57" s="255">
        <f t="shared" si="5"/>
        <v>0</v>
      </c>
      <c r="L57" s="845">
        <f t="shared" si="11"/>
        <v>0</v>
      </c>
      <c r="M57" s="850">
        <f t="shared" si="6"/>
        <v>0</v>
      </c>
      <c r="N57" s="191">
        <f t="shared" si="7"/>
        <v>0</v>
      </c>
      <c r="O57" s="848">
        <f t="shared" si="8"/>
        <v>0</v>
      </c>
      <c r="P57" s="191">
        <f t="shared" si="9"/>
        <v>0</v>
      </c>
      <c r="Q57" s="259"/>
      <c r="R57" s="853"/>
      <c r="S57" s="853"/>
      <c r="T57" s="853"/>
      <c r="U57" s="853"/>
      <c r="V57" s="257"/>
      <c r="W57" s="877"/>
      <c r="X57" s="877"/>
      <c r="Y57" s="877"/>
      <c r="Z57" s="464"/>
      <c r="AA57" s="256"/>
      <c r="AB57" s="853"/>
      <c r="AC57" s="853"/>
      <c r="AD57" s="853"/>
      <c r="AE57" s="853"/>
      <c r="AF57" s="257"/>
      <c r="AG57" s="853"/>
      <c r="AH57" s="853"/>
      <c r="AI57" s="853"/>
      <c r="AJ57" s="853"/>
      <c r="AK57" s="257"/>
      <c r="AL57" s="853"/>
      <c r="AM57" s="853"/>
      <c r="AN57" s="853"/>
      <c r="AO57" s="853"/>
      <c r="AP57" s="257"/>
      <c r="AQ57" s="853"/>
      <c r="AR57" s="853"/>
      <c r="AS57" s="853"/>
      <c r="AT57" s="853"/>
      <c r="AU57" s="257"/>
      <c r="AV57" s="853"/>
      <c r="AW57" s="853"/>
      <c r="AX57" s="853"/>
      <c r="AY57" s="853"/>
      <c r="AZ57" s="260"/>
      <c r="BA57" s="853"/>
      <c r="BB57" s="853"/>
      <c r="BC57" s="853"/>
      <c r="BD57" s="464"/>
      <c r="BE57" s="185"/>
      <c r="BF57" s="853"/>
      <c r="BG57" s="853"/>
      <c r="BH57" s="853"/>
      <c r="BI57" s="853"/>
      <c r="BJ57" s="69"/>
      <c r="BK57" s="853"/>
      <c r="BL57" s="853"/>
      <c r="BM57" s="853"/>
      <c r="BN57" s="853"/>
      <c r="BO57" s="256"/>
      <c r="BP57" s="853"/>
      <c r="BQ57" s="853"/>
      <c r="BR57" s="853"/>
      <c r="BS57" s="853"/>
      <c r="BT57" s="257"/>
      <c r="BU57" s="853"/>
      <c r="BV57" s="853"/>
      <c r="BW57" s="853"/>
      <c r="BX57" s="853"/>
      <c r="BY57" s="177"/>
      <c r="BZ57" s="853"/>
      <c r="CA57" s="853"/>
      <c r="CB57" s="853"/>
      <c r="CC57" s="853"/>
      <c r="CD57" s="741"/>
      <c r="CE57" s="853"/>
      <c r="CF57" s="853"/>
      <c r="CG57" s="853"/>
      <c r="CH57" s="853"/>
      <c r="CI57" s="256"/>
      <c r="CJ57" s="853"/>
      <c r="CK57" s="853"/>
      <c r="CL57" s="853"/>
      <c r="CM57" s="871"/>
      <c r="CN57" s="874"/>
      <c r="CO57" s="256"/>
      <c r="CP57" s="853"/>
      <c r="CQ57" s="853"/>
      <c r="CR57" s="853"/>
      <c r="CS57" s="871"/>
      <c r="CT57" s="874"/>
      <c r="CU57" s="256"/>
      <c r="CV57" s="853"/>
      <c r="CW57" s="853"/>
      <c r="CX57" s="853"/>
      <c r="CY57" s="871"/>
      <c r="CZ57" s="874"/>
      <c r="DA57" s="256"/>
      <c r="DB57" s="853"/>
      <c r="DC57" s="853"/>
      <c r="DD57" s="853"/>
      <c r="DE57" s="871"/>
      <c r="DF57" s="874"/>
      <c r="DG57" s="59"/>
      <c r="DH57" s="8" t="e">
        <f>SUMIFS(#REF!,#REF!,$C57,#REF!,$E57,#REF!,$F57)</f>
        <v>#REF!</v>
      </c>
      <c r="DI57" s="37" t="e">
        <f>COUNTIFS(#REF!,$C57,#REF!,$E57,#REF!,$F57,#REF!,"&gt;=0")</f>
        <v>#REF!</v>
      </c>
      <c r="DJ57" s="8" t="e">
        <f>COUNTIFS(#REF!,$C57,#REF!,$E57,#REF!,$F57,#REF!,"лично")</f>
        <v>#REF!</v>
      </c>
    </row>
    <row r="58" spans="1:114" ht="12" customHeight="1" x14ac:dyDescent="0.3">
      <c r="A58" s="92">
        <f t="shared" ref="A58:A82" si="12">A57+1</f>
        <v>26</v>
      </c>
      <c r="B58" s="64" t="s">
        <v>28</v>
      </c>
      <c r="C58" s="230" t="s">
        <v>183</v>
      </c>
      <c r="D58" s="342"/>
      <c r="E58" s="350"/>
      <c r="F58" s="98" t="str">
        <f t="shared" si="0"/>
        <v>Сокращенное название</v>
      </c>
      <c r="G58" s="232" t="s">
        <v>346</v>
      </c>
      <c r="H58" s="429" t="str">
        <f t="shared" si="10"/>
        <v>Фамилия_1 Имя Отчество</v>
      </c>
      <c r="I58" s="233">
        <f t="shared" si="3"/>
        <v>0</v>
      </c>
      <c r="J58" s="863">
        <f t="shared" si="4"/>
        <v>0</v>
      </c>
      <c r="K58" s="233">
        <f t="shared" si="5"/>
        <v>0</v>
      </c>
      <c r="L58" s="845">
        <f t="shared" si="11"/>
        <v>0</v>
      </c>
      <c r="M58" s="864">
        <f t="shared" si="6"/>
        <v>0</v>
      </c>
      <c r="N58" s="189">
        <f t="shared" si="7"/>
        <v>0</v>
      </c>
      <c r="O58" s="865">
        <f t="shared" si="8"/>
        <v>0</v>
      </c>
      <c r="P58" s="189">
        <f t="shared" si="9"/>
        <v>0</v>
      </c>
      <c r="Q58" s="837"/>
      <c r="R58" s="866"/>
      <c r="S58" s="866"/>
      <c r="T58" s="866"/>
      <c r="U58" s="866"/>
      <c r="V58" s="235"/>
      <c r="W58" s="875"/>
      <c r="X58" s="875"/>
      <c r="Y58" s="875"/>
      <c r="Z58" s="868"/>
      <c r="AA58" s="234"/>
      <c r="AB58" s="866"/>
      <c r="AC58" s="866"/>
      <c r="AD58" s="866"/>
      <c r="AE58" s="866"/>
      <c r="AF58" s="235"/>
      <c r="AG58" s="866"/>
      <c r="AH58" s="866"/>
      <c r="AI58" s="866"/>
      <c r="AJ58" s="866"/>
      <c r="AK58" s="235"/>
      <c r="AL58" s="866"/>
      <c r="AM58" s="866"/>
      <c r="AN58" s="866"/>
      <c r="AO58" s="866"/>
      <c r="AP58" s="235"/>
      <c r="AQ58" s="866"/>
      <c r="AR58" s="866"/>
      <c r="AS58" s="866"/>
      <c r="AT58" s="866"/>
      <c r="AU58" s="235"/>
      <c r="AV58" s="866"/>
      <c r="AW58" s="866"/>
      <c r="AX58" s="866"/>
      <c r="AY58" s="866"/>
      <c r="AZ58" s="235"/>
      <c r="BA58" s="866"/>
      <c r="BB58" s="866"/>
      <c r="BC58" s="866"/>
      <c r="BD58" s="868"/>
      <c r="BE58" s="835"/>
      <c r="BF58" s="866"/>
      <c r="BG58" s="866"/>
      <c r="BH58" s="866"/>
      <c r="BI58" s="866"/>
      <c r="BJ58" s="66"/>
      <c r="BK58" s="866"/>
      <c r="BL58" s="866"/>
      <c r="BM58" s="866"/>
      <c r="BN58" s="866"/>
      <c r="BO58" s="234"/>
      <c r="BP58" s="866"/>
      <c r="BQ58" s="866"/>
      <c r="BR58" s="866"/>
      <c r="BS58" s="866"/>
      <c r="BT58" s="235"/>
      <c r="BU58" s="866"/>
      <c r="BV58" s="866"/>
      <c r="BW58" s="866"/>
      <c r="BX58" s="866"/>
      <c r="BY58" s="175"/>
      <c r="BZ58" s="866"/>
      <c r="CA58" s="866"/>
      <c r="CB58" s="866"/>
      <c r="CC58" s="866"/>
      <c r="CD58" s="742"/>
      <c r="CE58" s="866"/>
      <c r="CF58" s="866"/>
      <c r="CG58" s="866"/>
      <c r="CH58" s="866"/>
      <c r="CI58" s="234"/>
      <c r="CJ58" s="866"/>
      <c r="CK58" s="866"/>
      <c r="CL58" s="866"/>
      <c r="CM58" s="869"/>
      <c r="CN58" s="872"/>
      <c r="CO58" s="234"/>
      <c r="CP58" s="866"/>
      <c r="CQ58" s="866"/>
      <c r="CR58" s="866"/>
      <c r="CS58" s="869"/>
      <c r="CT58" s="872"/>
      <c r="CU58" s="234"/>
      <c r="CV58" s="866"/>
      <c r="CW58" s="866"/>
      <c r="CX58" s="866"/>
      <c r="CY58" s="869"/>
      <c r="CZ58" s="872"/>
      <c r="DA58" s="234"/>
      <c r="DB58" s="866"/>
      <c r="DC58" s="866"/>
      <c r="DD58" s="866"/>
      <c r="DE58" s="869"/>
      <c r="DF58" s="872"/>
      <c r="DG58" s="59"/>
      <c r="DH58" s="8" t="e">
        <f>SUMIFS(#REF!,#REF!,$C58,#REF!,$E58,#REF!,$F58)</f>
        <v>#REF!</v>
      </c>
      <c r="DI58" s="37" t="e">
        <f>COUNTIFS(#REF!,$C58,#REF!,$E58,#REF!,$F58,#REF!,"&gt;=0")</f>
        <v>#REF!</v>
      </c>
      <c r="DJ58" s="8" t="e">
        <f>COUNTIFS(#REF!,$C58,#REF!,$E58,#REF!,$F58,#REF!,"лично")</f>
        <v>#REF!</v>
      </c>
    </row>
    <row r="59" spans="1:114" ht="12" customHeight="1" x14ac:dyDescent="0.3">
      <c r="A59" s="94">
        <f t="shared" si="12"/>
        <v>27</v>
      </c>
      <c r="B59" s="242" t="s">
        <v>30</v>
      </c>
      <c r="C59" s="240" t="s">
        <v>183</v>
      </c>
      <c r="D59" s="95"/>
      <c r="E59" s="241"/>
      <c r="F59" s="267" t="str">
        <f t="shared" si="0"/>
        <v>Сокращенное название</v>
      </c>
      <c r="G59" s="242" t="s">
        <v>346</v>
      </c>
      <c r="H59" s="267" t="str">
        <f t="shared" si="10"/>
        <v>Фамилия_1 Имя Отчество</v>
      </c>
      <c r="I59" s="244">
        <f t="shared" si="3"/>
        <v>0</v>
      </c>
      <c r="J59" s="845">
        <f t="shared" si="4"/>
        <v>0</v>
      </c>
      <c r="K59" s="244">
        <f t="shared" si="5"/>
        <v>0</v>
      </c>
      <c r="L59" s="845">
        <f t="shared" si="11"/>
        <v>0</v>
      </c>
      <c r="M59" s="849">
        <f t="shared" si="6"/>
        <v>0</v>
      </c>
      <c r="N59" s="190">
        <f t="shared" si="7"/>
        <v>0</v>
      </c>
      <c r="O59" s="847">
        <f t="shared" si="8"/>
        <v>0</v>
      </c>
      <c r="P59" s="190">
        <f t="shared" si="9"/>
        <v>0</v>
      </c>
      <c r="Q59" s="248"/>
      <c r="R59" s="844"/>
      <c r="S59" s="844"/>
      <c r="T59" s="844"/>
      <c r="U59" s="844"/>
      <c r="V59" s="246"/>
      <c r="W59" s="876"/>
      <c r="X59" s="876"/>
      <c r="Y59" s="876"/>
      <c r="Z59" s="851"/>
      <c r="AA59" s="245"/>
      <c r="AB59" s="844"/>
      <c r="AC59" s="844"/>
      <c r="AD59" s="844"/>
      <c r="AE59" s="844"/>
      <c r="AF59" s="246"/>
      <c r="AG59" s="844"/>
      <c r="AH59" s="844"/>
      <c r="AI59" s="844"/>
      <c r="AJ59" s="844"/>
      <c r="AK59" s="246"/>
      <c r="AL59" s="844"/>
      <c r="AM59" s="844"/>
      <c r="AN59" s="844"/>
      <c r="AO59" s="844"/>
      <c r="AP59" s="246"/>
      <c r="AQ59" s="844"/>
      <c r="AR59" s="844"/>
      <c r="AS59" s="844"/>
      <c r="AT59" s="844"/>
      <c r="AU59" s="246"/>
      <c r="AV59" s="844"/>
      <c r="AW59" s="844"/>
      <c r="AX59" s="844"/>
      <c r="AY59" s="844"/>
      <c r="AZ59" s="246"/>
      <c r="BA59" s="844"/>
      <c r="BB59" s="844"/>
      <c r="BC59" s="844"/>
      <c r="BD59" s="851"/>
      <c r="BE59" s="184"/>
      <c r="BF59" s="844"/>
      <c r="BG59" s="844"/>
      <c r="BH59" s="844"/>
      <c r="BI59" s="844"/>
      <c r="BJ59" s="67"/>
      <c r="BK59" s="844"/>
      <c r="BL59" s="844"/>
      <c r="BM59" s="844"/>
      <c r="BN59" s="844"/>
      <c r="BO59" s="245"/>
      <c r="BP59" s="844"/>
      <c r="BQ59" s="844"/>
      <c r="BR59" s="844"/>
      <c r="BS59" s="844"/>
      <c r="BT59" s="246"/>
      <c r="BU59" s="844"/>
      <c r="BV59" s="844"/>
      <c r="BW59" s="844"/>
      <c r="BX59" s="844"/>
      <c r="BY59" s="176"/>
      <c r="BZ59" s="844"/>
      <c r="CA59" s="844"/>
      <c r="CB59" s="844"/>
      <c r="CC59" s="844"/>
      <c r="CD59" s="740"/>
      <c r="CE59" s="844"/>
      <c r="CF59" s="844"/>
      <c r="CG59" s="844"/>
      <c r="CH59" s="844"/>
      <c r="CI59" s="245"/>
      <c r="CJ59" s="844"/>
      <c r="CK59" s="844"/>
      <c r="CL59" s="844"/>
      <c r="CM59" s="870"/>
      <c r="CN59" s="873"/>
      <c r="CO59" s="245"/>
      <c r="CP59" s="844"/>
      <c r="CQ59" s="844"/>
      <c r="CR59" s="844"/>
      <c r="CS59" s="870"/>
      <c r="CT59" s="873"/>
      <c r="CU59" s="245"/>
      <c r="CV59" s="844"/>
      <c r="CW59" s="844"/>
      <c r="CX59" s="844"/>
      <c r="CY59" s="870"/>
      <c r="CZ59" s="873"/>
      <c r="DA59" s="245"/>
      <c r="DB59" s="844"/>
      <c r="DC59" s="844"/>
      <c r="DD59" s="844"/>
      <c r="DE59" s="870"/>
      <c r="DF59" s="873"/>
      <c r="DG59" s="59"/>
      <c r="DH59" s="8" t="e">
        <f>SUMIFS(#REF!,#REF!,$C59,#REF!,$E59,#REF!,$F59)</f>
        <v>#REF!</v>
      </c>
      <c r="DI59" s="37" t="e">
        <f>COUNTIFS(#REF!,$C59,#REF!,$E59,#REF!,$F59,#REF!,"&gt;=0")</f>
        <v>#REF!</v>
      </c>
      <c r="DJ59" s="8" t="e">
        <f>COUNTIFS(#REF!,$C59,#REF!,$E59,#REF!,$F59,#REF!,"лично")</f>
        <v>#REF!</v>
      </c>
    </row>
    <row r="60" spans="1:114" ht="12" customHeight="1" x14ac:dyDescent="0.3">
      <c r="A60" s="94">
        <f t="shared" si="12"/>
        <v>28</v>
      </c>
      <c r="B60" s="242" t="s">
        <v>44</v>
      </c>
      <c r="C60" s="240" t="s">
        <v>183</v>
      </c>
      <c r="D60" s="95"/>
      <c r="E60" s="241"/>
      <c r="F60" s="267" t="str">
        <f t="shared" si="0"/>
        <v>Сокращенное название</v>
      </c>
      <c r="G60" s="242" t="s">
        <v>346</v>
      </c>
      <c r="H60" s="267" t="str">
        <f t="shared" si="10"/>
        <v>Фамилия_1 Имя Отчество</v>
      </c>
      <c r="I60" s="244">
        <f t="shared" si="3"/>
        <v>0</v>
      </c>
      <c r="J60" s="845">
        <f t="shared" si="4"/>
        <v>0</v>
      </c>
      <c r="K60" s="244">
        <f t="shared" si="5"/>
        <v>0</v>
      </c>
      <c r="L60" s="845">
        <f t="shared" si="11"/>
        <v>0</v>
      </c>
      <c r="M60" s="849">
        <f t="shared" si="6"/>
        <v>0</v>
      </c>
      <c r="N60" s="190">
        <f t="shared" si="7"/>
        <v>0</v>
      </c>
      <c r="O60" s="847">
        <f t="shared" si="8"/>
        <v>0</v>
      </c>
      <c r="P60" s="190">
        <f t="shared" si="9"/>
        <v>0</v>
      </c>
      <c r="Q60" s="248"/>
      <c r="R60" s="844"/>
      <c r="S60" s="844"/>
      <c r="T60" s="844"/>
      <c r="U60" s="844"/>
      <c r="V60" s="246"/>
      <c r="W60" s="876"/>
      <c r="X60" s="876"/>
      <c r="Y60" s="876"/>
      <c r="Z60" s="851"/>
      <c r="AA60" s="245"/>
      <c r="AB60" s="844"/>
      <c r="AC60" s="844"/>
      <c r="AD60" s="844"/>
      <c r="AE60" s="844"/>
      <c r="AF60" s="246"/>
      <c r="AG60" s="844"/>
      <c r="AH60" s="844"/>
      <c r="AI60" s="844"/>
      <c r="AJ60" s="844"/>
      <c r="AK60" s="246"/>
      <c r="AL60" s="844"/>
      <c r="AM60" s="844"/>
      <c r="AN60" s="844"/>
      <c r="AO60" s="844"/>
      <c r="AP60" s="246"/>
      <c r="AQ60" s="844"/>
      <c r="AR60" s="844"/>
      <c r="AS60" s="844"/>
      <c r="AT60" s="844"/>
      <c r="AU60" s="246"/>
      <c r="AV60" s="844"/>
      <c r="AW60" s="844"/>
      <c r="AX60" s="844"/>
      <c r="AY60" s="844"/>
      <c r="AZ60" s="246"/>
      <c r="BA60" s="844"/>
      <c r="BB60" s="844"/>
      <c r="BC60" s="844"/>
      <c r="BD60" s="851"/>
      <c r="BE60" s="184"/>
      <c r="BF60" s="844"/>
      <c r="BG60" s="844"/>
      <c r="BH60" s="844"/>
      <c r="BI60" s="844"/>
      <c r="BJ60" s="67"/>
      <c r="BK60" s="844"/>
      <c r="BL60" s="844"/>
      <c r="BM60" s="844"/>
      <c r="BN60" s="844"/>
      <c r="BO60" s="245"/>
      <c r="BP60" s="844"/>
      <c r="BQ60" s="844"/>
      <c r="BR60" s="844"/>
      <c r="BS60" s="844"/>
      <c r="BT60" s="246"/>
      <c r="BU60" s="844"/>
      <c r="BV60" s="844"/>
      <c r="BW60" s="844"/>
      <c r="BX60" s="844"/>
      <c r="BY60" s="176"/>
      <c r="BZ60" s="844"/>
      <c r="CA60" s="844"/>
      <c r="CB60" s="844"/>
      <c r="CC60" s="844"/>
      <c r="CD60" s="740"/>
      <c r="CE60" s="844"/>
      <c r="CF60" s="844"/>
      <c r="CG60" s="844"/>
      <c r="CH60" s="844"/>
      <c r="CI60" s="245"/>
      <c r="CJ60" s="844"/>
      <c r="CK60" s="844"/>
      <c r="CL60" s="844"/>
      <c r="CM60" s="870"/>
      <c r="CN60" s="873"/>
      <c r="CO60" s="245"/>
      <c r="CP60" s="844"/>
      <c r="CQ60" s="844"/>
      <c r="CR60" s="844"/>
      <c r="CS60" s="870"/>
      <c r="CT60" s="873"/>
      <c r="CU60" s="245"/>
      <c r="CV60" s="844"/>
      <c r="CW60" s="844"/>
      <c r="CX60" s="844"/>
      <c r="CY60" s="870"/>
      <c r="CZ60" s="873"/>
      <c r="DA60" s="245"/>
      <c r="DB60" s="844"/>
      <c r="DC60" s="844"/>
      <c r="DD60" s="844"/>
      <c r="DE60" s="870"/>
      <c r="DF60" s="873"/>
      <c r="DG60" s="59"/>
      <c r="DH60" s="8" t="e">
        <f>SUMIFS(#REF!,#REF!,$C60,#REF!,$E60,#REF!,$F60)</f>
        <v>#REF!</v>
      </c>
      <c r="DI60" s="37" t="e">
        <f>COUNTIFS(#REF!,$C60,#REF!,$E60,#REF!,$F60,#REF!,"&gt;=0")</f>
        <v>#REF!</v>
      </c>
      <c r="DJ60" s="8" t="e">
        <f>COUNTIFS(#REF!,$C60,#REF!,$E60,#REF!,$F60,#REF!,"лично")</f>
        <v>#REF!</v>
      </c>
    </row>
    <row r="61" spans="1:114" ht="12" customHeight="1" x14ac:dyDescent="0.3">
      <c r="A61" s="94">
        <f t="shared" si="12"/>
        <v>29</v>
      </c>
      <c r="B61" s="242" t="s">
        <v>46</v>
      </c>
      <c r="C61" s="240" t="s">
        <v>183</v>
      </c>
      <c r="D61" s="95"/>
      <c r="E61" s="241"/>
      <c r="F61" s="267" t="str">
        <f t="shared" si="0"/>
        <v>Сокращенное название</v>
      </c>
      <c r="G61" s="242" t="s">
        <v>346</v>
      </c>
      <c r="H61" s="267" t="str">
        <f t="shared" si="10"/>
        <v>Фамилия_1 Имя Отчество</v>
      </c>
      <c r="I61" s="244">
        <f t="shared" si="3"/>
        <v>0</v>
      </c>
      <c r="J61" s="845">
        <f t="shared" si="4"/>
        <v>0</v>
      </c>
      <c r="K61" s="244">
        <f t="shared" si="5"/>
        <v>0</v>
      </c>
      <c r="L61" s="845">
        <f t="shared" si="11"/>
        <v>0</v>
      </c>
      <c r="M61" s="849">
        <f t="shared" si="6"/>
        <v>0</v>
      </c>
      <c r="N61" s="190">
        <f t="shared" si="7"/>
        <v>0</v>
      </c>
      <c r="O61" s="847">
        <f t="shared" si="8"/>
        <v>0</v>
      </c>
      <c r="P61" s="190">
        <f t="shared" si="9"/>
        <v>0</v>
      </c>
      <c r="Q61" s="248"/>
      <c r="R61" s="844"/>
      <c r="S61" s="844"/>
      <c r="T61" s="844"/>
      <c r="U61" s="844"/>
      <c r="V61" s="246"/>
      <c r="W61" s="876"/>
      <c r="X61" s="876"/>
      <c r="Y61" s="876"/>
      <c r="Z61" s="851"/>
      <c r="AA61" s="245"/>
      <c r="AB61" s="844"/>
      <c r="AC61" s="844"/>
      <c r="AD61" s="844"/>
      <c r="AE61" s="844"/>
      <c r="AF61" s="246"/>
      <c r="AG61" s="844"/>
      <c r="AH61" s="844"/>
      <c r="AI61" s="844"/>
      <c r="AJ61" s="844"/>
      <c r="AK61" s="246"/>
      <c r="AL61" s="844"/>
      <c r="AM61" s="844"/>
      <c r="AN61" s="844"/>
      <c r="AO61" s="844"/>
      <c r="AP61" s="246"/>
      <c r="AQ61" s="844"/>
      <c r="AR61" s="844"/>
      <c r="AS61" s="844"/>
      <c r="AT61" s="844"/>
      <c r="AU61" s="246"/>
      <c r="AV61" s="844"/>
      <c r="AW61" s="844"/>
      <c r="AX61" s="844"/>
      <c r="AY61" s="844"/>
      <c r="AZ61" s="246"/>
      <c r="BA61" s="844"/>
      <c r="BB61" s="844"/>
      <c r="BC61" s="844"/>
      <c r="BD61" s="851"/>
      <c r="BE61" s="184"/>
      <c r="BF61" s="844"/>
      <c r="BG61" s="844"/>
      <c r="BH61" s="844"/>
      <c r="BI61" s="844"/>
      <c r="BJ61" s="67"/>
      <c r="BK61" s="844"/>
      <c r="BL61" s="844"/>
      <c r="BM61" s="844"/>
      <c r="BN61" s="844"/>
      <c r="BO61" s="245"/>
      <c r="BP61" s="844"/>
      <c r="BQ61" s="844"/>
      <c r="BR61" s="844"/>
      <c r="BS61" s="844"/>
      <c r="BT61" s="246"/>
      <c r="BU61" s="844"/>
      <c r="BV61" s="844"/>
      <c r="BW61" s="844"/>
      <c r="BX61" s="844"/>
      <c r="BY61" s="176"/>
      <c r="BZ61" s="844"/>
      <c r="CA61" s="844"/>
      <c r="CB61" s="844"/>
      <c r="CC61" s="844"/>
      <c r="CD61" s="740"/>
      <c r="CE61" s="844"/>
      <c r="CF61" s="844"/>
      <c r="CG61" s="844"/>
      <c r="CH61" s="844"/>
      <c r="CI61" s="245"/>
      <c r="CJ61" s="844"/>
      <c r="CK61" s="844"/>
      <c r="CL61" s="844"/>
      <c r="CM61" s="870"/>
      <c r="CN61" s="873"/>
      <c r="CO61" s="245"/>
      <c r="CP61" s="844"/>
      <c r="CQ61" s="844"/>
      <c r="CR61" s="844"/>
      <c r="CS61" s="870"/>
      <c r="CT61" s="873"/>
      <c r="CU61" s="245"/>
      <c r="CV61" s="844"/>
      <c r="CW61" s="844"/>
      <c r="CX61" s="844"/>
      <c r="CY61" s="870"/>
      <c r="CZ61" s="873"/>
      <c r="DA61" s="245"/>
      <c r="DB61" s="844"/>
      <c r="DC61" s="844"/>
      <c r="DD61" s="844"/>
      <c r="DE61" s="870"/>
      <c r="DF61" s="873"/>
      <c r="DG61" s="59"/>
      <c r="DH61" s="8" t="e">
        <f>SUMIFS(#REF!,#REF!,$C61,#REF!,$E61,#REF!,$F61)</f>
        <v>#REF!</v>
      </c>
      <c r="DI61" s="37" t="e">
        <f>COUNTIFS(#REF!,$C61,#REF!,$E61,#REF!,$F61,#REF!,"&gt;=0")</f>
        <v>#REF!</v>
      </c>
      <c r="DJ61" s="8" t="e">
        <f>COUNTIFS(#REF!,$C61,#REF!,$E61,#REF!,$F61,#REF!,"лично")</f>
        <v>#REF!</v>
      </c>
    </row>
    <row r="62" spans="1:114" ht="12" customHeight="1" x14ac:dyDescent="0.3">
      <c r="A62" s="94">
        <f t="shared" si="12"/>
        <v>30</v>
      </c>
      <c r="B62" s="242" t="s">
        <v>48</v>
      </c>
      <c r="C62" s="240" t="s">
        <v>183</v>
      </c>
      <c r="D62" s="95"/>
      <c r="E62" s="241"/>
      <c r="F62" s="267" t="str">
        <f t="shared" si="0"/>
        <v>Сокращенное название</v>
      </c>
      <c r="G62" s="242" t="s">
        <v>346</v>
      </c>
      <c r="H62" s="267" t="str">
        <f t="shared" si="10"/>
        <v>Фамилия_1 Имя Отчество</v>
      </c>
      <c r="I62" s="244">
        <f t="shared" si="3"/>
        <v>0</v>
      </c>
      <c r="J62" s="845">
        <f t="shared" si="4"/>
        <v>0</v>
      </c>
      <c r="K62" s="244">
        <f t="shared" si="5"/>
        <v>0</v>
      </c>
      <c r="L62" s="845">
        <f t="shared" si="11"/>
        <v>0</v>
      </c>
      <c r="M62" s="849">
        <f t="shared" si="6"/>
        <v>0</v>
      </c>
      <c r="N62" s="190">
        <f t="shared" si="7"/>
        <v>0</v>
      </c>
      <c r="O62" s="847">
        <f t="shared" si="8"/>
        <v>0</v>
      </c>
      <c r="P62" s="190">
        <f t="shared" si="9"/>
        <v>0</v>
      </c>
      <c r="Q62" s="248"/>
      <c r="R62" s="844"/>
      <c r="S62" s="844"/>
      <c r="T62" s="844"/>
      <c r="U62" s="844"/>
      <c r="V62" s="246"/>
      <c r="W62" s="876"/>
      <c r="X62" s="876"/>
      <c r="Y62" s="876"/>
      <c r="Z62" s="851"/>
      <c r="AA62" s="245"/>
      <c r="AB62" s="844"/>
      <c r="AC62" s="844"/>
      <c r="AD62" s="844"/>
      <c r="AE62" s="844"/>
      <c r="AF62" s="246"/>
      <c r="AG62" s="844"/>
      <c r="AH62" s="844"/>
      <c r="AI62" s="844"/>
      <c r="AJ62" s="844"/>
      <c r="AK62" s="246"/>
      <c r="AL62" s="844"/>
      <c r="AM62" s="844"/>
      <c r="AN62" s="844"/>
      <c r="AO62" s="844"/>
      <c r="AP62" s="246"/>
      <c r="AQ62" s="844"/>
      <c r="AR62" s="844"/>
      <c r="AS62" s="844"/>
      <c r="AT62" s="844"/>
      <c r="AU62" s="246"/>
      <c r="AV62" s="844"/>
      <c r="AW62" s="844"/>
      <c r="AX62" s="844"/>
      <c r="AY62" s="844"/>
      <c r="AZ62" s="246"/>
      <c r="BA62" s="844"/>
      <c r="BB62" s="844"/>
      <c r="BC62" s="844"/>
      <c r="BD62" s="851"/>
      <c r="BE62" s="184"/>
      <c r="BF62" s="844"/>
      <c r="BG62" s="844"/>
      <c r="BH62" s="844"/>
      <c r="BI62" s="844"/>
      <c r="BJ62" s="67"/>
      <c r="BK62" s="844"/>
      <c r="BL62" s="844"/>
      <c r="BM62" s="844"/>
      <c r="BN62" s="844"/>
      <c r="BO62" s="245"/>
      <c r="BP62" s="844"/>
      <c r="BQ62" s="844"/>
      <c r="BR62" s="844"/>
      <c r="BS62" s="844"/>
      <c r="BT62" s="246"/>
      <c r="BU62" s="844"/>
      <c r="BV62" s="844"/>
      <c r="BW62" s="844"/>
      <c r="BX62" s="844"/>
      <c r="BY62" s="176"/>
      <c r="BZ62" s="844"/>
      <c r="CA62" s="844"/>
      <c r="CB62" s="844"/>
      <c r="CC62" s="844"/>
      <c r="CD62" s="740"/>
      <c r="CE62" s="844"/>
      <c r="CF62" s="844"/>
      <c r="CG62" s="844"/>
      <c r="CH62" s="844"/>
      <c r="CI62" s="245"/>
      <c r="CJ62" s="844"/>
      <c r="CK62" s="844"/>
      <c r="CL62" s="844"/>
      <c r="CM62" s="870"/>
      <c r="CN62" s="873"/>
      <c r="CO62" s="245"/>
      <c r="CP62" s="844"/>
      <c r="CQ62" s="844"/>
      <c r="CR62" s="844"/>
      <c r="CS62" s="870"/>
      <c r="CT62" s="873"/>
      <c r="CU62" s="245"/>
      <c r="CV62" s="844"/>
      <c r="CW62" s="844"/>
      <c r="CX62" s="844"/>
      <c r="CY62" s="870"/>
      <c r="CZ62" s="873"/>
      <c r="DA62" s="245"/>
      <c r="DB62" s="844"/>
      <c r="DC62" s="844"/>
      <c r="DD62" s="844"/>
      <c r="DE62" s="870"/>
      <c r="DF62" s="873"/>
      <c r="DG62" s="59"/>
      <c r="DH62" s="8" t="e">
        <f>SUMIFS(#REF!,#REF!,$C62,#REF!,$E62,#REF!,$F62)</f>
        <v>#REF!</v>
      </c>
      <c r="DI62" s="37" t="e">
        <f>COUNTIFS(#REF!,$C62,#REF!,$E62,#REF!,$F62,#REF!,"&gt;=0")</f>
        <v>#REF!</v>
      </c>
      <c r="DJ62" s="8" t="e">
        <f>COUNTIFS(#REF!,$C62,#REF!,$E62,#REF!,$F62,#REF!,"лично")</f>
        <v>#REF!</v>
      </c>
    </row>
    <row r="63" spans="1:114" ht="12" customHeight="1" x14ac:dyDescent="0.3">
      <c r="A63" s="94">
        <f t="shared" si="12"/>
        <v>31</v>
      </c>
      <c r="B63" s="242" t="s">
        <v>50</v>
      </c>
      <c r="C63" s="240" t="s">
        <v>183</v>
      </c>
      <c r="D63" s="95"/>
      <c r="E63" s="241"/>
      <c r="F63" s="267" t="str">
        <f t="shared" si="0"/>
        <v>Сокращенное название</v>
      </c>
      <c r="G63" s="242" t="s">
        <v>346</v>
      </c>
      <c r="H63" s="267" t="str">
        <f t="shared" si="10"/>
        <v>Фамилия_1 Имя Отчество</v>
      </c>
      <c r="I63" s="244">
        <f t="shared" si="3"/>
        <v>0</v>
      </c>
      <c r="J63" s="845">
        <f t="shared" si="4"/>
        <v>0</v>
      </c>
      <c r="K63" s="244">
        <f t="shared" si="5"/>
        <v>0</v>
      </c>
      <c r="L63" s="845">
        <f t="shared" si="11"/>
        <v>0</v>
      </c>
      <c r="M63" s="849">
        <f t="shared" si="6"/>
        <v>0</v>
      </c>
      <c r="N63" s="190">
        <f t="shared" si="7"/>
        <v>0</v>
      </c>
      <c r="O63" s="847">
        <f t="shared" si="8"/>
        <v>0</v>
      </c>
      <c r="P63" s="190">
        <f t="shared" si="9"/>
        <v>0</v>
      </c>
      <c r="Q63" s="248"/>
      <c r="R63" s="844"/>
      <c r="S63" s="844"/>
      <c r="T63" s="844"/>
      <c r="U63" s="844"/>
      <c r="V63" s="246"/>
      <c r="W63" s="876"/>
      <c r="X63" s="876"/>
      <c r="Y63" s="876"/>
      <c r="Z63" s="851"/>
      <c r="AA63" s="245"/>
      <c r="AB63" s="844"/>
      <c r="AC63" s="844"/>
      <c r="AD63" s="844"/>
      <c r="AE63" s="844"/>
      <c r="AF63" s="246"/>
      <c r="AG63" s="844"/>
      <c r="AH63" s="844"/>
      <c r="AI63" s="844"/>
      <c r="AJ63" s="844"/>
      <c r="AK63" s="246"/>
      <c r="AL63" s="844"/>
      <c r="AM63" s="844"/>
      <c r="AN63" s="844"/>
      <c r="AO63" s="844"/>
      <c r="AP63" s="246"/>
      <c r="AQ63" s="844"/>
      <c r="AR63" s="844"/>
      <c r="AS63" s="844"/>
      <c r="AT63" s="844"/>
      <c r="AU63" s="246"/>
      <c r="AV63" s="844"/>
      <c r="AW63" s="844"/>
      <c r="AX63" s="844"/>
      <c r="AY63" s="844"/>
      <c r="AZ63" s="246"/>
      <c r="BA63" s="844"/>
      <c r="BB63" s="844"/>
      <c r="BC63" s="844"/>
      <c r="BD63" s="851"/>
      <c r="BE63" s="184"/>
      <c r="BF63" s="844"/>
      <c r="BG63" s="844"/>
      <c r="BH63" s="844"/>
      <c r="BI63" s="844"/>
      <c r="BJ63" s="67"/>
      <c r="BK63" s="844"/>
      <c r="BL63" s="844"/>
      <c r="BM63" s="844"/>
      <c r="BN63" s="844"/>
      <c r="BO63" s="245"/>
      <c r="BP63" s="844"/>
      <c r="BQ63" s="844"/>
      <c r="BR63" s="844"/>
      <c r="BS63" s="844"/>
      <c r="BT63" s="246"/>
      <c r="BU63" s="844"/>
      <c r="BV63" s="844"/>
      <c r="BW63" s="844"/>
      <c r="BX63" s="844"/>
      <c r="BY63" s="176"/>
      <c r="BZ63" s="844"/>
      <c r="CA63" s="844"/>
      <c r="CB63" s="844"/>
      <c r="CC63" s="844"/>
      <c r="CD63" s="740"/>
      <c r="CE63" s="844"/>
      <c r="CF63" s="844"/>
      <c r="CG63" s="844"/>
      <c r="CH63" s="844"/>
      <c r="CI63" s="245"/>
      <c r="CJ63" s="844"/>
      <c r="CK63" s="844"/>
      <c r="CL63" s="844"/>
      <c r="CM63" s="870"/>
      <c r="CN63" s="873"/>
      <c r="CO63" s="245"/>
      <c r="CP63" s="844"/>
      <c r="CQ63" s="844"/>
      <c r="CR63" s="844"/>
      <c r="CS63" s="870"/>
      <c r="CT63" s="873"/>
      <c r="CU63" s="245"/>
      <c r="CV63" s="844"/>
      <c r="CW63" s="844"/>
      <c r="CX63" s="844"/>
      <c r="CY63" s="870"/>
      <c r="CZ63" s="873"/>
      <c r="DA63" s="245"/>
      <c r="DB63" s="844"/>
      <c r="DC63" s="844"/>
      <c r="DD63" s="844"/>
      <c r="DE63" s="870"/>
      <c r="DF63" s="873"/>
      <c r="DG63" s="59"/>
      <c r="DH63" s="8" t="e">
        <f>SUMIFS(#REF!,#REF!,$C63,#REF!,$E63,#REF!,$F63)</f>
        <v>#REF!</v>
      </c>
      <c r="DI63" s="37" t="e">
        <f>COUNTIFS(#REF!,$C63,#REF!,$E63,#REF!,$F63,#REF!,"&gt;=0")</f>
        <v>#REF!</v>
      </c>
      <c r="DJ63" s="8" t="e">
        <f>COUNTIFS(#REF!,$C63,#REF!,$E63,#REF!,$F63,#REF!,"лично")</f>
        <v>#REF!</v>
      </c>
    </row>
    <row r="64" spans="1:114" ht="12" customHeight="1" x14ac:dyDescent="0.3">
      <c r="A64" s="94">
        <f t="shared" si="12"/>
        <v>32</v>
      </c>
      <c r="B64" s="242" t="s">
        <v>50</v>
      </c>
      <c r="C64" s="240" t="s">
        <v>183</v>
      </c>
      <c r="D64" s="95"/>
      <c r="E64" s="241"/>
      <c r="F64" s="267" t="str">
        <f t="shared" si="0"/>
        <v>Сокращенное название</v>
      </c>
      <c r="G64" s="242" t="s">
        <v>346</v>
      </c>
      <c r="H64" s="267" t="str">
        <f t="shared" si="10"/>
        <v>Фамилия_1 Имя Отчество</v>
      </c>
      <c r="I64" s="244">
        <f t="shared" si="3"/>
        <v>0</v>
      </c>
      <c r="J64" s="845">
        <f t="shared" si="4"/>
        <v>0</v>
      </c>
      <c r="K64" s="244">
        <f t="shared" si="5"/>
        <v>0</v>
      </c>
      <c r="L64" s="845">
        <f t="shared" si="11"/>
        <v>0</v>
      </c>
      <c r="M64" s="849">
        <f t="shared" si="6"/>
        <v>0</v>
      </c>
      <c r="N64" s="190">
        <f t="shared" si="7"/>
        <v>0</v>
      </c>
      <c r="O64" s="847">
        <f t="shared" si="8"/>
        <v>0</v>
      </c>
      <c r="P64" s="190">
        <f t="shared" si="9"/>
        <v>0</v>
      </c>
      <c r="Q64" s="248"/>
      <c r="R64" s="844"/>
      <c r="S64" s="844"/>
      <c r="T64" s="844"/>
      <c r="U64" s="844"/>
      <c r="V64" s="246"/>
      <c r="W64" s="876"/>
      <c r="X64" s="876"/>
      <c r="Y64" s="876"/>
      <c r="Z64" s="851"/>
      <c r="AA64" s="245"/>
      <c r="AB64" s="844"/>
      <c r="AC64" s="844"/>
      <c r="AD64" s="844"/>
      <c r="AE64" s="844"/>
      <c r="AF64" s="246"/>
      <c r="AG64" s="844"/>
      <c r="AH64" s="844"/>
      <c r="AI64" s="844"/>
      <c r="AJ64" s="844"/>
      <c r="AK64" s="246"/>
      <c r="AL64" s="844"/>
      <c r="AM64" s="844"/>
      <c r="AN64" s="844"/>
      <c r="AO64" s="844"/>
      <c r="AP64" s="246"/>
      <c r="AQ64" s="844"/>
      <c r="AR64" s="844"/>
      <c r="AS64" s="844"/>
      <c r="AT64" s="844"/>
      <c r="AU64" s="246"/>
      <c r="AV64" s="844"/>
      <c r="AW64" s="844"/>
      <c r="AX64" s="844"/>
      <c r="AY64" s="844"/>
      <c r="AZ64" s="246"/>
      <c r="BA64" s="844"/>
      <c r="BB64" s="844"/>
      <c r="BC64" s="844"/>
      <c r="BD64" s="851"/>
      <c r="BE64" s="184"/>
      <c r="BF64" s="844"/>
      <c r="BG64" s="844"/>
      <c r="BH64" s="844"/>
      <c r="BI64" s="844"/>
      <c r="BJ64" s="67"/>
      <c r="BK64" s="844"/>
      <c r="BL64" s="844"/>
      <c r="BM64" s="844"/>
      <c r="BN64" s="844"/>
      <c r="BO64" s="245"/>
      <c r="BP64" s="844"/>
      <c r="BQ64" s="844"/>
      <c r="BR64" s="844"/>
      <c r="BS64" s="844"/>
      <c r="BT64" s="246"/>
      <c r="BU64" s="844"/>
      <c r="BV64" s="844"/>
      <c r="BW64" s="844"/>
      <c r="BX64" s="844"/>
      <c r="BY64" s="176"/>
      <c r="BZ64" s="844"/>
      <c r="CA64" s="844"/>
      <c r="CB64" s="844"/>
      <c r="CC64" s="844"/>
      <c r="CD64" s="740"/>
      <c r="CE64" s="844"/>
      <c r="CF64" s="844"/>
      <c r="CG64" s="844"/>
      <c r="CH64" s="844"/>
      <c r="CI64" s="245"/>
      <c r="CJ64" s="844"/>
      <c r="CK64" s="844"/>
      <c r="CL64" s="844"/>
      <c r="CM64" s="870"/>
      <c r="CN64" s="873"/>
      <c r="CO64" s="245"/>
      <c r="CP64" s="844"/>
      <c r="CQ64" s="844"/>
      <c r="CR64" s="844"/>
      <c r="CS64" s="870"/>
      <c r="CT64" s="873"/>
      <c r="CU64" s="245"/>
      <c r="CV64" s="844"/>
      <c r="CW64" s="844"/>
      <c r="CX64" s="844"/>
      <c r="CY64" s="870"/>
      <c r="CZ64" s="873"/>
      <c r="DA64" s="245"/>
      <c r="DB64" s="844"/>
      <c r="DC64" s="844"/>
      <c r="DD64" s="844"/>
      <c r="DE64" s="870"/>
      <c r="DF64" s="873"/>
      <c r="DG64" s="59"/>
      <c r="DH64" s="8" t="e">
        <f>SUMIFS(#REF!,#REF!,$C64,#REF!,$E64,#REF!,$F64)</f>
        <v>#REF!</v>
      </c>
      <c r="DI64" s="37" t="e">
        <f>COUNTIFS(#REF!,$C64,#REF!,$E64,#REF!,$F64,#REF!,"&gt;=0")</f>
        <v>#REF!</v>
      </c>
      <c r="DJ64" s="8" t="e">
        <f>COUNTIFS(#REF!,$C64,#REF!,$E64,#REF!,$F64,#REF!,"лично")</f>
        <v>#REF!</v>
      </c>
    </row>
    <row r="65" spans="1:114" ht="12" customHeight="1" x14ac:dyDescent="0.3">
      <c r="A65" s="94">
        <f t="shared" si="12"/>
        <v>33</v>
      </c>
      <c r="B65" s="242" t="s">
        <v>50</v>
      </c>
      <c r="C65" s="240" t="s">
        <v>183</v>
      </c>
      <c r="D65" s="95"/>
      <c r="E65" s="241"/>
      <c r="F65" s="267" t="str">
        <f t="shared" si="0"/>
        <v>Сокращенное название</v>
      </c>
      <c r="G65" s="242" t="s">
        <v>346</v>
      </c>
      <c r="H65" s="267" t="str">
        <f t="shared" si="10"/>
        <v>Фамилия_1 Имя Отчество</v>
      </c>
      <c r="I65" s="244">
        <f t="shared" si="3"/>
        <v>0</v>
      </c>
      <c r="J65" s="845">
        <f t="shared" si="4"/>
        <v>0</v>
      </c>
      <c r="K65" s="244">
        <f t="shared" si="5"/>
        <v>0</v>
      </c>
      <c r="L65" s="845">
        <f t="shared" si="11"/>
        <v>0</v>
      </c>
      <c r="M65" s="849">
        <f t="shared" si="6"/>
        <v>0</v>
      </c>
      <c r="N65" s="190">
        <f t="shared" si="7"/>
        <v>0</v>
      </c>
      <c r="O65" s="847">
        <f t="shared" si="8"/>
        <v>0</v>
      </c>
      <c r="P65" s="190">
        <f t="shared" si="9"/>
        <v>0</v>
      </c>
      <c r="Q65" s="248"/>
      <c r="R65" s="844"/>
      <c r="S65" s="844"/>
      <c r="T65" s="844"/>
      <c r="U65" s="844"/>
      <c r="V65" s="246"/>
      <c r="W65" s="876"/>
      <c r="X65" s="876"/>
      <c r="Y65" s="876"/>
      <c r="Z65" s="851"/>
      <c r="AA65" s="245"/>
      <c r="AB65" s="844"/>
      <c r="AC65" s="844"/>
      <c r="AD65" s="844"/>
      <c r="AE65" s="844"/>
      <c r="AF65" s="246"/>
      <c r="AG65" s="844"/>
      <c r="AH65" s="844"/>
      <c r="AI65" s="844"/>
      <c r="AJ65" s="844"/>
      <c r="AK65" s="246"/>
      <c r="AL65" s="844"/>
      <c r="AM65" s="844"/>
      <c r="AN65" s="844"/>
      <c r="AO65" s="844"/>
      <c r="AP65" s="246"/>
      <c r="AQ65" s="844"/>
      <c r="AR65" s="844"/>
      <c r="AS65" s="844"/>
      <c r="AT65" s="844"/>
      <c r="AU65" s="246"/>
      <c r="AV65" s="844"/>
      <c r="AW65" s="844"/>
      <c r="AX65" s="844"/>
      <c r="AY65" s="844"/>
      <c r="AZ65" s="246"/>
      <c r="BA65" s="844"/>
      <c r="BB65" s="844"/>
      <c r="BC65" s="844"/>
      <c r="BD65" s="851"/>
      <c r="BE65" s="184"/>
      <c r="BF65" s="844"/>
      <c r="BG65" s="844"/>
      <c r="BH65" s="844"/>
      <c r="BI65" s="844"/>
      <c r="BJ65" s="67"/>
      <c r="BK65" s="844"/>
      <c r="BL65" s="844"/>
      <c r="BM65" s="844"/>
      <c r="BN65" s="844"/>
      <c r="BO65" s="245"/>
      <c r="BP65" s="844"/>
      <c r="BQ65" s="844"/>
      <c r="BR65" s="844"/>
      <c r="BS65" s="844"/>
      <c r="BT65" s="246"/>
      <c r="BU65" s="844"/>
      <c r="BV65" s="844"/>
      <c r="BW65" s="844"/>
      <c r="BX65" s="844"/>
      <c r="BY65" s="176"/>
      <c r="BZ65" s="844"/>
      <c r="CA65" s="844"/>
      <c r="CB65" s="844"/>
      <c r="CC65" s="844"/>
      <c r="CD65" s="740"/>
      <c r="CE65" s="844"/>
      <c r="CF65" s="844"/>
      <c r="CG65" s="844"/>
      <c r="CH65" s="844"/>
      <c r="CI65" s="245"/>
      <c r="CJ65" s="844"/>
      <c r="CK65" s="844"/>
      <c r="CL65" s="844"/>
      <c r="CM65" s="870"/>
      <c r="CN65" s="873"/>
      <c r="CO65" s="245"/>
      <c r="CP65" s="844"/>
      <c r="CQ65" s="844"/>
      <c r="CR65" s="844"/>
      <c r="CS65" s="870"/>
      <c r="CT65" s="873"/>
      <c r="CU65" s="245"/>
      <c r="CV65" s="844"/>
      <c r="CW65" s="844"/>
      <c r="CX65" s="844"/>
      <c r="CY65" s="870"/>
      <c r="CZ65" s="873"/>
      <c r="DA65" s="245"/>
      <c r="DB65" s="844"/>
      <c r="DC65" s="844"/>
      <c r="DD65" s="844"/>
      <c r="DE65" s="870"/>
      <c r="DF65" s="873"/>
      <c r="DG65" s="59"/>
      <c r="DH65" s="8" t="e">
        <f>SUMIFS(#REF!,#REF!,$C65,#REF!,$E65,#REF!,$F65)</f>
        <v>#REF!</v>
      </c>
      <c r="DI65" s="37" t="e">
        <f>COUNTIFS(#REF!,$C65,#REF!,$E65,#REF!,$F65,#REF!,"&gt;=0")</f>
        <v>#REF!</v>
      </c>
      <c r="DJ65" s="8" t="e">
        <f>COUNTIFS(#REF!,$C65,#REF!,$E65,#REF!,$F65,#REF!,"лично")</f>
        <v>#REF!</v>
      </c>
    </row>
    <row r="66" spans="1:114" ht="12" customHeight="1" x14ac:dyDescent="0.3">
      <c r="A66" s="94">
        <f t="shared" si="12"/>
        <v>34</v>
      </c>
      <c r="B66" s="242" t="s">
        <v>44</v>
      </c>
      <c r="C66" s="240" t="s">
        <v>183</v>
      </c>
      <c r="D66" s="95"/>
      <c r="E66" s="241"/>
      <c r="F66" s="267" t="str">
        <f t="shared" si="0"/>
        <v>Сокращенное название</v>
      </c>
      <c r="G66" s="242" t="s">
        <v>346</v>
      </c>
      <c r="H66" s="267" t="str">
        <f t="shared" si="10"/>
        <v>Фамилия_1 Имя Отчество</v>
      </c>
      <c r="I66" s="244">
        <f t="shared" si="3"/>
        <v>0</v>
      </c>
      <c r="J66" s="845">
        <f t="shared" si="4"/>
        <v>0</v>
      </c>
      <c r="K66" s="244">
        <f t="shared" si="5"/>
        <v>0</v>
      </c>
      <c r="L66" s="845">
        <f t="shared" si="11"/>
        <v>0</v>
      </c>
      <c r="M66" s="849">
        <f t="shared" si="6"/>
        <v>0</v>
      </c>
      <c r="N66" s="190">
        <f t="shared" si="7"/>
        <v>0</v>
      </c>
      <c r="O66" s="847">
        <f t="shared" si="8"/>
        <v>0</v>
      </c>
      <c r="P66" s="190">
        <f t="shared" si="9"/>
        <v>0</v>
      </c>
      <c r="Q66" s="248"/>
      <c r="R66" s="844"/>
      <c r="S66" s="844"/>
      <c r="T66" s="844"/>
      <c r="U66" s="844"/>
      <c r="V66" s="246"/>
      <c r="W66" s="876"/>
      <c r="X66" s="876"/>
      <c r="Y66" s="876"/>
      <c r="Z66" s="851"/>
      <c r="AA66" s="245"/>
      <c r="AB66" s="844"/>
      <c r="AC66" s="844"/>
      <c r="AD66" s="844"/>
      <c r="AE66" s="844"/>
      <c r="AF66" s="246"/>
      <c r="AG66" s="844"/>
      <c r="AH66" s="844"/>
      <c r="AI66" s="844"/>
      <c r="AJ66" s="844"/>
      <c r="AK66" s="246"/>
      <c r="AL66" s="844"/>
      <c r="AM66" s="844"/>
      <c r="AN66" s="844"/>
      <c r="AO66" s="844"/>
      <c r="AP66" s="246"/>
      <c r="AQ66" s="844"/>
      <c r="AR66" s="844"/>
      <c r="AS66" s="844"/>
      <c r="AT66" s="844"/>
      <c r="AU66" s="246"/>
      <c r="AV66" s="844"/>
      <c r="AW66" s="844"/>
      <c r="AX66" s="844"/>
      <c r="AY66" s="844"/>
      <c r="AZ66" s="246"/>
      <c r="BA66" s="844"/>
      <c r="BB66" s="844"/>
      <c r="BC66" s="844"/>
      <c r="BD66" s="851"/>
      <c r="BE66" s="184"/>
      <c r="BF66" s="844"/>
      <c r="BG66" s="844"/>
      <c r="BH66" s="844"/>
      <c r="BI66" s="844"/>
      <c r="BJ66" s="67"/>
      <c r="BK66" s="844"/>
      <c r="BL66" s="844"/>
      <c r="BM66" s="844"/>
      <c r="BN66" s="844"/>
      <c r="BO66" s="245"/>
      <c r="BP66" s="844"/>
      <c r="BQ66" s="844"/>
      <c r="BR66" s="844"/>
      <c r="BS66" s="844"/>
      <c r="BT66" s="246"/>
      <c r="BU66" s="844"/>
      <c r="BV66" s="844"/>
      <c r="BW66" s="844"/>
      <c r="BX66" s="844"/>
      <c r="BY66" s="176"/>
      <c r="BZ66" s="844"/>
      <c r="CA66" s="844"/>
      <c r="CB66" s="844"/>
      <c r="CC66" s="844"/>
      <c r="CD66" s="740"/>
      <c r="CE66" s="844"/>
      <c r="CF66" s="844"/>
      <c r="CG66" s="844"/>
      <c r="CH66" s="844"/>
      <c r="CI66" s="245"/>
      <c r="CJ66" s="844"/>
      <c r="CK66" s="844"/>
      <c r="CL66" s="844"/>
      <c r="CM66" s="870"/>
      <c r="CN66" s="873"/>
      <c r="CO66" s="245"/>
      <c r="CP66" s="844"/>
      <c r="CQ66" s="844"/>
      <c r="CR66" s="844"/>
      <c r="CS66" s="870"/>
      <c r="CT66" s="873"/>
      <c r="CU66" s="245"/>
      <c r="CV66" s="844"/>
      <c r="CW66" s="844"/>
      <c r="CX66" s="844"/>
      <c r="CY66" s="870"/>
      <c r="CZ66" s="873"/>
      <c r="DA66" s="245"/>
      <c r="DB66" s="844"/>
      <c r="DC66" s="844"/>
      <c r="DD66" s="844"/>
      <c r="DE66" s="870"/>
      <c r="DF66" s="873"/>
      <c r="DG66" s="59"/>
      <c r="DH66" s="8" t="e">
        <f>SUMIFS(#REF!,#REF!,$C66,#REF!,$E66,#REF!,$F66)</f>
        <v>#REF!</v>
      </c>
      <c r="DI66" s="37" t="e">
        <f>COUNTIFS(#REF!,$C66,#REF!,$E66,#REF!,$F66,#REF!,"&gt;=0")</f>
        <v>#REF!</v>
      </c>
      <c r="DJ66" s="8" t="e">
        <f>COUNTIFS(#REF!,$C66,#REF!,$E66,#REF!,$F66,#REF!,"лично")</f>
        <v>#REF!</v>
      </c>
    </row>
    <row r="67" spans="1:114" ht="12" customHeight="1" x14ac:dyDescent="0.3">
      <c r="A67" s="94">
        <f t="shared" si="12"/>
        <v>35</v>
      </c>
      <c r="B67" s="242" t="s">
        <v>46</v>
      </c>
      <c r="C67" s="240" t="s">
        <v>183</v>
      </c>
      <c r="D67" s="95"/>
      <c r="E67" s="241"/>
      <c r="F67" s="267" t="str">
        <f t="shared" si="0"/>
        <v>Сокращенное название</v>
      </c>
      <c r="G67" s="242" t="s">
        <v>346</v>
      </c>
      <c r="H67" s="267" t="str">
        <f t="shared" si="10"/>
        <v>Фамилия_1 Имя Отчество</v>
      </c>
      <c r="I67" s="244">
        <f t="shared" si="3"/>
        <v>0</v>
      </c>
      <c r="J67" s="845">
        <f t="shared" si="4"/>
        <v>0</v>
      </c>
      <c r="K67" s="244">
        <f t="shared" si="5"/>
        <v>0</v>
      </c>
      <c r="L67" s="845">
        <f t="shared" si="11"/>
        <v>0</v>
      </c>
      <c r="M67" s="849">
        <f t="shared" si="6"/>
        <v>0</v>
      </c>
      <c r="N67" s="190">
        <f t="shared" si="7"/>
        <v>0</v>
      </c>
      <c r="O67" s="847">
        <f t="shared" si="8"/>
        <v>0</v>
      </c>
      <c r="P67" s="190">
        <f t="shared" si="9"/>
        <v>0</v>
      </c>
      <c r="Q67" s="248"/>
      <c r="R67" s="844"/>
      <c r="S67" s="844"/>
      <c r="T67" s="844"/>
      <c r="U67" s="844"/>
      <c r="V67" s="246"/>
      <c r="W67" s="876"/>
      <c r="X67" s="876"/>
      <c r="Y67" s="876"/>
      <c r="Z67" s="851"/>
      <c r="AA67" s="245"/>
      <c r="AB67" s="844"/>
      <c r="AC67" s="844"/>
      <c r="AD67" s="844"/>
      <c r="AE67" s="844"/>
      <c r="AF67" s="246"/>
      <c r="AG67" s="844"/>
      <c r="AH67" s="844"/>
      <c r="AI67" s="844"/>
      <c r="AJ67" s="844"/>
      <c r="AK67" s="246"/>
      <c r="AL67" s="844"/>
      <c r="AM67" s="844"/>
      <c r="AN67" s="844"/>
      <c r="AO67" s="844"/>
      <c r="AP67" s="246"/>
      <c r="AQ67" s="844"/>
      <c r="AR67" s="844"/>
      <c r="AS67" s="844"/>
      <c r="AT67" s="844"/>
      <c r="AU67" s="246"/>
      <c r="AV67" s="844"/>
      <c r="AW67" s="844"/>
      <c r="AX67" s="844"/>
      <c r="AY67" s="844"/>
      <c r="AZ67" s="246"/>
      <c r="BA67" s="844"/>
      <c r="BB67" s="844"/>
      <c r="BC67" s="844"/>
      <c r="BD67" s="851"/>
      <c r="BE67" s="184"/>
      <c r="BF67" s="844"/>
      <c r="BG67" s="844"/>
      <c r="BH67" s="844"/>
      <c r="BI67" s="844"/>
      <c r="BJ67" s="67"/>
      <c r="BK67" s="844"/>
      <c r="BL67" s="844"/>
      <c r="BM67" s="844"/>
      <c r="BN67" s="844"/>
      <c r="BO67" s="245"/>
      <c r="BP67" s="844"/>
      <c r="BQ67" s="844"/>
      <c r="BR67" s="844"/>
      <c r="BS67" s="844"/>
      <c r="BT67" s="246"/>
      <c r="BU67" s="844"/>
      <c r="BV67" s="844"/>
      <c r="BW67" s="844"/>
      <c r="BX67" s="844"/>
      <c r="BY67" s="176"/>
      <c r="BZ67" s="844"/>
      <c r="CA67" s="844"/>
      <c r="CB67" s="844"/>
      <c r="CC67" s="844"/>
      <c r="CD67" s="740"/>
      <c r="CE67" s="844"/>
      <c r="CF67" s="844"/>
      <c r="CG67" s="844"/>
      <c r="CH67" s="844"/>
      <c r="CI67" s="245"/>
      <c r="CJ67" s="844"/>
      <c r="CK67" s="844"/>
      <c r="CL67" s="844"/>
      <c r="CM67" s="870"/>
      <c r="CN67" s="873"/>
      <c r="CO67" s="245"/>
      <c r="CP67" s="844"/>
      <c r="CQ67" s="844"/>
      <c r="CR67" s="844"/>
      <c r="CS67" s="870"/>
      <c r="CT67" s="873"/>
      <c r="CU67" s="245"/>
      <c r="CV67" s="844"/>
      <c r="CW67" s="844"/>
      <c r="CX67" s="844"/>
      <c r="CY67" s="870"/>
      <c r="CZ67" s="873"/>
      <c r="DA67" s="245"/>
      <c r="DB67" s="844"/>
      <c r="DC67" s="844"/>
      <c r="DD67" s="844"/>
      <c r="DE67" s="870"/>
      <c r="DF67" s="873"/>
      <c r="DG67" s="59"/>
      <c r="DH67" s="8" t="e">
        <f>SUMIFS(#REF!,#REF!,$C67,#REF!,$E67,#REF!,$F67)</f>
        <v>#REF!</v>
      </c>
      <c r="DI67" s="37" t="e">
        <f>COUNTIFS(#REF!,$C67,#REF!,$E67,#REF!,$F67,#REF!,"&gt;=0")</f>
        <v>#REF!</v>
      </c>
      <c r="DJ67" s="8" t="e">
        <f>COUNTIFS(#REF!,$C67,#REF!,$E67,#REF!,$F67,#REF!,"лично")</f>
        <v>#REF!</v>
      </c>
    </row>
    <row r="68" spans="1:114" ht="12" customHeight="1" x14ac:dyDescent="0.3">
      <c r="A68" s="94">
        <f t="shared" si="12"/>
        <v>36</v>
      </c>
      <c r="B68" s="242" t="s">
        <v>48</v>
      </c>
      <c r="C68" s="240" t="s">
        <v>183</v>
      </c>
      <c r="D68" s="95"/>
      <c r="E68" s="241"/>
      <c r="F68" s="267" t="str">
        <f t="shared" si="0"/>
        <v>Сокращенное название</v>
      </c>
      <c r="G68" s="242" t="s">
        <v>346</v>
      </c>
      <c r="H68" s="267" t="str">
        <f t="shared" si="10"/>
        <v>Фамилия_1 Имя Отчество</v>
      </c>
      <c r="I68" s="244">
        <f t="shared" si="3"/>
        <v>0</v>
      </c>
      <c r="J68" s="845">
        <f t="shared" si="4"/>
        <v>0</v>
      </c>
      <c r="K68" s="244">
        <f t="shared" si="5"/>
        <v>0</v>
      </c>
      <c r="L68" s="845">
        <f t="shared" si="11"/>
        <v>0</v>
      </c>
      <c r="M68" s="849">
        <f t="shared" si="6"/>
        <v>0</v>
      </c>
      <c r="N68" s="190">
        <f t="shared" si="7"/>
        <v>0</v>
      </c>
      <c r="O68" s="847">
        <f t="shared" si="8"/>
        <v>0</v>
      </c>
      <c r="P68" s="190">
        <f t="shared" si="9"/>
        <v>0</v>
      </c>
      <c r="Q68" s="248"/>
      <c r="R68" s="844"/>
      <c r="S68" s="844"/>
      <c r="T68" s="844"/>
      <c r="U68" s="844"/>
      <c r="V68" s="246"/>
      <c r="W68" s="876"/>
      <c r="X68" s="876"/>
      <c r="Y68" s="876"/>
      <c r="Z68" s="851"/>
      <c r="AA68" s="245"/>
      <c r="AB68" s="844"/>
      <c r="AC68" s="844"/>
      <c r="AD68" s="844"/>
      <c r="AE68" s="844"/>
      <c r="AF68" s="246"/>
      <c r="AG68" s="844"/>
      <c r="AH68" s="844"/>
      <c r="AI68" s="844"/>
      <c r="AJ68" s="844"/>
      <c r="AK68" s="246"/>
      <c r="AL68" s="844"/>
      <c r="AM68" s="844"/>
      <c r="AN68" s="844"/>
      <c r="AO68" s="844"/>
      <c r="AP68" s="246"/>
      <c r="AQ68" s="844"/>
      <c r="AR68" s="844"/>
      <c r="AS68" s="844"/>
      <c r="AT68" s="844"/>
      <c r="AU68" s="246"/>
      <c r="AV68" s="844"/>
      <c r="AW68" s="844"/>
      <c r="AX68" s="844"/>
      <c r="AY68" s="844"/>
      <c r="AZ68" s="246"/>
      <c r="BA68" s="844"/>
      <c r="BB68" s="844"/>
      <c r="BC68" s="844"/>
      <c r="BD68" s="851"/>
      <c r="BE68" s="184"/>
      <c r="BF68" s="844"/>
      <c r="BG68" s="844"/>
      <c r="BH68" s="844"/>
      <c r="BI68" s="844"/>
      <c r="BJ68" s="67"/>
      <c r="BK68" s="844"/>
      <c r="BL68" s="844"/>
      <c r="BM68" s="844"/>
      <c r="BN68" s="844"/>
      <c r="BO68" s="245"/>
      <c r="BP68" s="844"/>
      <c r="BQ68" s="844"/>
      <c r="BR68" s="844"/>
      <c r="BS68" s="844"/>
      <c r="BT68" s="246"/>
      <c r="BU68" s="844"/>
      <c r="BV68" s="844"/>
      <c r="BW68" s="844"/>
      <c r="BX68" s="844"/>
      <c r="BY68" s="176"/>
      <c r="BZ68" s="844"/>
      <c r="CA68" s="844"/>
      <c r="CB68" s="844"/>
      <c r="CC68" s="844"/>
      <c r="CD68" s="740"/>
      <c r="CE68" s="844"/>
      <c r="CF68" s="844"/>
      <c r="CG68" s="844"/>
      <c r="CH68" s="844"/>
      <c r="CI68" s="245"/>
      <c r="CJ68" s="844"/>
      <c r="CK68" s="844"/>
      <c r="CL68" s="844"/>
      <c r="CM68" s="870"/>
      <c r="CN68" s="873"/>
      <c r="CO68" s="245"/>
      <c r="CP68" s="844"/>
      <c r="CQ68" s="844"/>
      <c r="CR68" s="844"/>
      <c r="CS68" s="870"/>
      <c r="CT68" s="873"/>
      <c r="CU68" s="245"/>
      <c r="CV68" s="844"/>
      <c r="CW68" s="844"/>
      <c r="CX68" s="844"/>
      <c r="CY68" s="870"/>
      <c r="CZ68" s="873"/>
      <c r="DA68" s="245"/>
      <c r="DB68" s="844"/>
      <c r="DC68" s="844"/>
      <c r="DD68" s="844"/>
      <c r="DE68" s="870"/>
      <c r="DF68" s="873"/>
      <c r="DG68" s="59"/>
      <c r="DH68" s="8" t="e">
        <f>SUMIFS(#REF!,#REF!,$C68,#REF!,$E68,#REF!,$F68)</f>
        <v>#REF!</v>
      </c>
      <c r="DI68" s="37" t="e">
        <f>COUNTIFS(#REF!,$C68,#REF!,$E68,#REF!,$F68,#REF!,"&gt;=0")</f>
        <v>#REF!</v>
      </c>
      <c r="DJ68" s="8" t="e">
        <f>COUNTIFS(#REF!,$C68,#REF!,$E68,#REF!,$F68,#REF!,"лично")</f>
        <v>#REF!</v>
      </c>
    </row>
    <row r="69" spans="1:114" ht="12" customHeight="1" x14ac:dyDescent="0.3">
      <c r="A69" s="94">
        <f t="shared" si="12"/>
        <v>37</v>
      </c>
      <c r="B69" s="242" t="s">
        <v>50</v>
      </c>
      <c r="C69" s="240" t="s">
        <v>183</v>
      </c>
      <c r="D69" s="95"/>
      <c r="E69" s="241"/>
      <c r="F69" s="267" t="str">
        <f t="shared" si="0"/>
        <v>Сокращенное название</v>
      </c>
      <c r="G69" s="242" t="s">
        <v>346</v>
      </c>
      <c r="H69" s="267" t="str">
        <f t="shared" si="10"/>
        <v>Фамилия_1 Имя Отчество</v>
      </c>
      <c r="I69" s="244">
        <f t="shared" si="3"/>
        <v>0</v>
      </c>
      <c r="J69" s="845">
        <f t="shared" si="4"/>
        <v>0</v>
      </c>
      <c r="K69" s="244">
        <f t="shared" si="5"/>
        <v>0</v>
      </c>
      <c r="L69" s="845">
        <f t="shared" si="11"/>
        <v>0</v>
      </c>
      <c r="M69" s="849">
        <f t="shared" si="6"/>
        <v>0</v>
      </c>
      <c r="N69" s="190">
        <f t="shared" si="7"/>
        <v>0</v>
      </c>
      <c r="O69" s="847">
        <f t="shared" si="8"/>
        <v>0</v>
      </c>
      <c r="P69" s="190">
        <f t="shared" si="9"/>
        <v>0</v>
      </c>
      <c r="Q69" s="248"/>
      <c r="R69" s="844"/>
      <c r="S69" s="844"/>
      <c r="T69" s="844"/>
      <c r="U69" s="844"/>
      <c r="V69" s="246"/>
      <c r="W69" s="876"/>
      <c r="X69" s="876"/>
      <c r="Y69" s="876"/>
      <c r="Z69" s="851"/>
      <c r="AA69" s="245"/>
      <c r="AB69" s="844"/>
      <c r="AC69" s="844"/>
      <c r="AD69" s="844"/>
      <c r="AE69" s="844"/>
      <c r="AF69" s="246"/>
      <c r="AG69" s="844"/>
      <c r="AH69" s="844"/>
      <c r="AI69" s="844"/>
      <c r="AJ69" s="844"/>
      <c r="AK69" s="246"/>
      <c r="AL69" s="844"/>
      <c r="AM69" s="844"/>
      <c r="AN69" s="844"/>
      <c r="AO69" s="844"/>
      <c r="AP69" s="246"/>
      <c r="AQ69" s="844"/>
      <c r="AR69" s="844"/>
      <c r="AS69" s="844"/>
      <c r="AT69" s="844"/>
      <c r="AU69" s="246"/>
      <c r="AV69" s="844"/>
      <c r="AW69" s="844"/>
      <c r="AX69" s="844"/>
      <c r="AY69" s="844"/>
      <c r="AZ69" s="246"/>
      <c r="BA69" s="844"/>
      <c r="BB69" s="844"/>
      <c r="BC69" s="844"/>
      <c r="BD69" s="851"/>
      <c r="BE69" s="184"/>
      <c r="BF69" s="844"/>
      <c r="BG69" s="844"/>
      <c r="BH69" s="844"/>
      <c r="BI69" s="844"/>
      <c r="BJ69" s="67"/>
      <c r="BK69" s="844"/>
      <c r="BL69" s="844"/>
      <c r="BM69" s="844"/>
      <c r="BN69" s="844"/>
      <c r="BO69" s="245"/>
      <c r="BP69" s="844"/>
      <c r="BQ69" s="844"/>
      <c r="BR69" s="844"/>
      <c r="BS69" s="844"/>
      <c r="BT69" s="246"/>
      <c r="BU69" s="844"/>
      <c r="BV69" s="844"/>
      <c r="BW69" s="844"/>
      <c r="BX69" s="844"/>
      <c r="BY69" s="176"/>
      <c r="BZ69" s="844"/>
      <c r="CA69" s="844"/>
      <c r="CB69" s="844"/>
      <c r="CC69" s="844"/>
      <c r="CD69" s="740"/>
      <c r="CE69" s="844"/>
      <c r="CF69" s="844"/>
      <c r="CG69" s="844"/>
      <c r="CH69" s="844"/>
      <c r="CI69" s="245"/>
      <c r="CJ69" s="844"/>
      <c r="CK69" s="844"/>
      <c r="CL69" s="844"/>
      <c r="CM69" s="870"/>
      <c r="CN69" s="873"/>
      <c r="CO69" s="245"/>
      <c r="CP69" s="844"/>
      <c r="CQ69" s="844"/>
      <c r="CR69" s="844"/>
      <c r="CS69" s="870"/>
      <c r="CT69" s="873"/>
      <c r="CU69" s="245"/>
      <c r="CV69" s="844"/>
      <c r="CW69" s="844"/>
      <c r="CX69" s="844"/>
      <c r="CY69" s="870"/>
      <c r="CZ69" s="873"/>
      <c r="DA69" s="245"/>
      <c r="DB69" s="844"/>
      <c r="DC69" s="844"/>
      <c r="DD69" s="844"/>
      <c r="DE69" s="870"/>
      <c r="DF69" s="873"/>
      <c r="DG69" s="59"/>
      <c r="DH69" s="8" t="e">
        <f>SUMIFS(#REF!,#REF!,$C69,#REF!,$E69,#REF!,$F69)</f>
        <v>#REF!</v>
      </c>
      <c r="DI69" s="37" t="e">
        <f>COUNTIFS(#REF!,$C69,#REF!,$E69,#REF!,$F69,#REF!,"&gt;=0")</f>
        <v>#REF!</v>
      </c>
      <c r="DJ69" s="8" t="e">
        <f>COUNTIFS(#REF!,$C69,#REF!,$E69,#REF!,$F69,#REF!,"лично")</f>
        <v>#REF!</v>
      </c>
    </row>
    <row r="70" spans="1:114" ht="12" customHeight="1" x14ac:dyDescent="0.3">
      <c r="A70" s="94">
        <f t="shared" si="12"/>
        <v>38</v>
      </c>
      <c r="B70" s="242" t="s">
        <v>50</v>
      </c>
      <c r="C70" s="240" t="s">
        <v>183</v>
      </c>
      <c r="D70" s="95"/>
      <c r="E70" s="241"/>
      <c r="F70" s="267" t="str">
        <f t="shared" si="0"/>
        <v>Сокращенное название</v>
      </c>
      <c r="G70" s="242" t="s">
        <v>346</v>
      </c>
      <c r="H70" s="267" t="str">
        <f t="shared" si="10"/>
        <v>Фамилия_1 Имя Отчество</v>
      </c>
      <c r="I70" s="244">
        <f t="shared" si="3"/>
        <v>0</v>
      </c>
      <c r="J70" s="845">
        <f t="shared" si="4"/>
        <v>0</v>
      </c>
      <c r="K70" s="244">
        <f t="shared" si="5"/>
        <v>0</v>
      </c>
      <c r="L70" s="845">
        <f t="shared" si="11"/>
        <v>0</v>
      </c>
      <c r="M70" s="849">
        <f t="shared" si="6"/>
        <v>0</v>
      </c>
      <c r="N70" s="190">
        <f t="shared" si="7"/>
        <v>0</v>
      </c>
      <c r="O70" s="847">
        <f t="shared" si="8"/>
        <v>0</v>
      </c>
      <c r="P70" s="190">
        <f t="shared" si="9"/>
        <v>0</v>
      </c>
      <c r="Q70" s="248"/>
      <c r="R70" s="844"/>
      <c r="S70" s="844"/>
      <c r="T70" s="844"/>
      <c r="U70" s="844"/>
      <c r="V70" s="246"/>
      <c r="W70" s="876"/>
      <c r="X70" s="876"/>
      <c r="Y70" s="876"/>
      <c r="Z70" s="851"/>
      <c r="AA70" s="245"/>
      <c r="AB70" s="844"/>
      <c r="AC70" s="844"/>
      <c r="AD70" s="844"/>
      <c r="AE70" s="844"/>
      <c r="AF70" s="246"/>
      <c r="AG70" s="844"/>
      <c r="AH70" s="844"/>
      <c r="AI70" s="844"/>
      <c r="AJ70" s="844"/>
      <c r="AK70" s="246"/>
      <c r="AL70" s="844"/>
      <c r="AM70" s="844"/>
      <c r="AN70" s="844"/>
      <c r="AO70" s="844"/>
      <c r="AP70" s="246"/>
      <c r="AQ70" s="844"/>
      <c r="AR70" s="844"/>
      <c r="AS70" s="844"/>
      <c r="AT70" s="844"/>
      <c r="AU70" s="246"/>
      <c r="AV70" s="844"/>
      <c r="AW70" s="844"/>
      <c r="AX70" s="844"/>
      <c r="AY70" s="844"/>
      <c r="AZ70" s="246"/>
      <c r="BA70" s="844"/>
      <c r="BB70" s="844"/>
      <c r="BC70" s="844"/>
      <c r="BD70" s="851"/>
      <c r="BE70" s="184"/>
      <c r="BF70" s="844"/>
      <c r="BG70" s="844"/>
      <c r="BH70" s="844"/>
      <c r="BI70" s="844"/>
      <c r="BJ70" s="67"/>
      <c r="BK70" s="844"/>
      <c r="BL70" s="844"/>
      <c r="BM70" s="844"/>
      <c r="BN70" s="844"/>
      <c r="BO70" s="245"/>
      <c r="BP70" s="844"/>
      <c r="BQ70" s="844"/>
      <c r="BR70" s="844"/>
      <c r="BS70" s="844"/>
      <c r="BT70" s="246"/>
      <c r="BU70" s="844"/>
      <c r="BV70" s="844"/>
      <c r="BW70" s="844"/>
      <c r="BX70" s="844"/>
      <c r="BY70" s="176"/>
      <c r="BZ70" s="844"/>
      <c r="CA70" s="844"/>
      <c r="CB70" s="844"/>
      <c r="CC70" s="844"/>
      <c r="CD70" s="740"/>
      <c r="CE70" s="844"/>
      <c r="CF70" s="844"/>
      <c r="CG70" s="844"/>
      <c r="CH70" s="844"/>
      <c r="CI70" s="245"/>
      <c r="CJ70" s="844"/>
      <c r="CK70" s="844"/>
      <c r="CL70" s="844"/>
      <c r="CM70" s="870"/>
      <c r="CN70" s="873"/>
      <c r="CO70" s="245"/>
      <c r="CP70" s="844"/>
      <c r="CQ70" s="844"/>
      <c r="CR70" s="844"/>
      <c r="CS70" s="870"/>
      <c r="CT70" s="873"/>
      <c r="CU70" s="245"/>
      <c r="CV70" s="844"/>
      <c r="CW70" s="844"/>
      <c r="CX70" s="844"/>
      <c r="CY70" s="870"/>
      <c r="CZ70" s="873"/>
      <c r="DA70" s="245"/>
      <c r="DB70" s="844"/>
      <c r="DC70" s="844"/>
      <c r="DD70" s="844"/>
      <c r="DE70" s="870"/>
      <c r="DF70" s="873"/>
      <c r="DG70" s="59"/>
      <c r="DH70" s="8" t="e">
        <f>SUMIFS(#REF!,#REF!,$C70,#REF!,$E70,#REF!,$F70)</f>
        <v>#REF!</v>
      </c>
      <c r="DI70" s="37" t="e">
        <f>COUNTIFS(#REF!,$C70,#REF!,$E70,#REF!,$F70,#REF!,"&gt;=0")</f>
        <v>#REF!</v>
      </c>
      <c r="DJ70" s="8" t="e">
        <f>COUNTIFS(#REF!,$C70,#REF!,$E70,#REF!,$F70,#REF!,"лично")</f>
        <v>#REF!</v>
      </c>
    </row>
    <row r="71" spans="1:114" ht="12" customHeight="1" x14ac:dyDescent="0.3">
      <c r="A71" s="94">
        <f t="shared" si="12"/>
        <v>39</v>
      </c>
      <c r="B71" s="242" t="s">
        <v>50</v>
      </c>
      <c r="C71" s="240" t="s">
        <v>183</v>
      </c>
      <c r="D71" s="95"/>
      <c r="E71" s="241"/>
      <c r="F71" s="267" t="str">
        <f t="shared" si="0"/>
        <v>Сокращенное название</v>
      </c>
      <c r="G71" s="242" t="s">
        <v>346</v>
      </c>
      <c r="H71" s="267" t="str">
        <f t="shared" si="10"/>
        <v>Фамилия_1 Имя Отчество</v>
      </c>
      <c r="I71" s="244">
        <f t="shared" si="3"/>
        <v>0</v>
      </c>
      <c r="J71" s="845">
        <f t="shared" si="4"/>
        <v>0</v>
      </c>
      <c r="K71" s="244">
        <f t="shared" si="5"/>
        <v>0</v>
      </c>
      <c r="L71" s="845">
        <f t="shared" si="11"/>
        <v>0</v>
      </c>
      <c r="M71" s="849">
        <f t="shared" si="6"/>
        <v>0</v>
      </c>
      <c r="N71" s="190">
        <f t="shared" si="7"/>
        <v>0</v>
      </c>
      <c r="O71" s="847">
        <f t="shared" si="8"/>
        <v>0</v>
      </c>
      <c r="P71" s="190">
        <f t="shared" si="9"/>
        <v>0</v>
      </c>
      <c r="Q71" s="248"/>
      <c r="R71" s="844"/>
      <c r="S71" s="844"/>
      <c r="T71" s="844"/>
      <c r="U71" s="844"/>
      <c r="V71" s="246"/>
      <c r="W71" s="876"/>
      <c r="X71" s="876"/>
      <c r="Y71" s="876"/>
      <c r="Z71" s="851"/>
      <c r="AA71" s="245"/>
      <c r="AB71" s="844"/>
      <c r="AC71" s="844"/>
      <c r="AD71" s="844"/>
      <c r="AE71" s="844"/>
      <c r="AF71" s="246"/>
      <c r="AG71" s="844"/>
      <c r="AH71" s="844"/>
      <c r="AI71" s="844"/>
      <c r="AJ71" s="844"/>
      <c r="AK71" s="246"/>
      <c r="AL71" s="844"/>
      <c r="AM71" s="844"/>
      <c r="AN71" s="844"/>
      <c r="AO71" s="844"/>
      <c r="AP71" s="246"/>
      <c r="AQ71" s="844"/>
      <c r="AR71" s="844"/>
      <c r="AS71" s="844"/>
      <c r="AT71" s="844"/>
      <c r="AU71" s="246"/>
      <c r="AV71" s="844"/>
      <c r="AW71" s="844"/>
      <c r="AX71" s="844"/>
      <c r="AY71" s="844"/>
      <c r="AZ71" s="246"/>
      <c r="BA71" s="844"/>
      <c r="BB71" s="844"/>
      <c r="BC71" s="844"/>
      <c r="BD71" s="851"/>
      <c r="BE71" s="184"/>
      <c r="BF71" s="844"/>
      <c r="BG71" s="844"/>
      <c r="BH71" s="844"/>
      <c r="BI71" s="844"/>
      <c r="BJ71" s="67"/>
      <c r="BK71" s="844"/>
      <c r="BL71" s="844"/>
      <c r="BM71" s="844"/>
      <c r="BN71" s="844"/>
      <c r="BO71" s="245"/>
      <c r="BP71" s="844"/>
      <c r="BQ71" s="844"/>
      <c r="BR71" s="844"/>
      <c r="BS71" s="844"/>
      <c r="BT71" s="246"/>
      <c r="BU71" s="844"/>
      <c r="BV71" s="844"/>
      <c r="BW71" s="844"/>
      <c r="BX71" s="844"/>
      <c r="BY71" s="176"/>
      <c r="BZ71" s="844"/>
      <c r="CA71" s="844"/>
      <c r="CB71" s="844"/>
      <c r="CC71" s="844"/>
      <c r="CD71" s="740"/>
      <c r="CE71" s="844"/>
      <c r="CF71" s="844"/>
      <c r="CG71" s="844"/>
      <c r="CH71" s="844"/>
      <c r="CI71" s="245"/>
      <c r="CJ71" s="844"/>
      <c r="CK71" s="844"/>
      <c r="CL71" s="844"/>
      <c r="CM71" s="870"/>
      <c r="CN71" s="873"/>
      <c r="CO71" s="245"/>
      <c r="CP71" s="844"/>
      <c r="CQ71" s="844"/>
      <c r="CR71" s="844"/>
      <c r="CS71" s="870"/>
      <c r="CT71" s="873"/>
      <c r="CU71" s="245"/>
      <c r="CV71" s="844"/>
      <c r="CW71" s="844"/>
      <c r="CX71" s="844"/>
      <c r="CY71" s="870"/>
      <c r="CZ71" s="873"/>
      <c r="DA71" s="245"/>
      <c r="DB71" s="844"/>
      <c r="DC71" s="844"/>
      <c r="DD71" s="844"/>
      <c r="DE71" s="870"/>
      <c r="DF71" s="873"/>
      <c r="DG71" s="59"/>
      <c r="DH71" s="8" t="e">
        <f>SUMIFS(#REF!,#REF!,$C71,#REF!,$E71,#REF!,$F71)</f>
        <v>#REF!</v>
      </c>
      <c r="DI71" s="37" t="e">
        <f>COUNTIFS(#REF!,$C71,#REF!,$E71,#REF!,$F71,#REF!,"&gt;=0")</f>
        <v>#REF!</v>
      </c>
      <c r="DJ71" s="8" t="e">
        <f>COUNTIFS(#REF!,$C71,#REF!,$E71,#REF!,$F71,#REF!,"лично")</f>
        <v>#REF!</v>
      </c>
    </row>
    <row r="72" spans="1:114" ht="12" customHeight="1" x14ac:dyDescent="0.3">
      <c r="A72" s="94">
        <f t="shared" si="12"/>
        <v>40</v>
      </c>
      <c r="B72" s="242" t="s">
        <v>50</v>
      </c>
      <c r="C72" s="240" t="s">
        <v>183</v>
      </c>
      <c r="D72" s="95"/>
      <c r="E72" s="241"/>
      <c r="F72" s="267" t="str">
        <f t="shared" si="0"/>
        <v>Сокращенное название</v>
      </c>
      <c r="G72" s="242" t="s">
        <v>346</v>
      </c>
      <c r="H72" s="267" t="str">
        <f t="shared" si="10"/>
        <v>Фамилия_1 Имя Отчество</v>
      </c>
      <c r="I72" s="244">
        <f t="shared" si="3"/>
        <v>0</v>
      </c>
      <c r="J72" s="845">
        <f t="shared" si="4"/>
        <v>0</v>
      </c>
      <c r="K72" s="244">
        <f t="shared" si="5"/>
        <v>0</v>
      </c>
      <c r="L72" s="845">
        <f t="shared" si="11"/>
        <v>0</v>
      </c>
      <c r="M72" s="849">
        <f t="shared" si="6"/>
        <v>0</v>
      </c>
      <c r="N72" s="190">
        <f t="shared" si="7"/>
        <v>0</v>
      </c>
      <c r="O72" s="847">
        <f t="shared" si="8"/>
        <v>0</v>
      </c>
      <c r="P72" s="190">
        <f t="shared" si="9"/>
        <v>0</v>
      </c>
      <c r="Q72" s="248"/>
      <c r="R72" s="844"/>
      <c r="S72" s="844"/>
      <c r="T72" s="844"/>
      <c r="U72" s="844"/>
      <c r="V72" s="246"/>
      <c r="W72" s="876"/>
      <c r="X72" s="876"/>
      <c r="Y72" s="876"/>
      <c r="Z72" s="851"/>
      <c r="AA72" s="245"/>
      <c r="AB72" s="844"/>
      <c r="AC72" s="844"/>
      <c r="AD72" s="844"/>
      <c r="AE72" s="844"/>
      <c r="AF72" s="246"/>
      <c r="AG72" s="844"/>
      <c r="AH72" s="844"/>
      <c r="AI72" s="844"/>
      <c r="AJ72" s="844"/>
      <c r="AK72" s="246"/>
      <c r="AL72" s="844"/>
      <c r="AM72" s="844"/>
      <c r="AN72" s="844"/>
      <c r="AO72" s="844"/>
      <c r="AP72" s="246"/>
      <c r="AQ72" s="844"/>
      <c r="AR72" s="844"/>
      <c r="AS72" s="844"/>
      <c r="AT72" s="844"/>
      <c r="AU72" s="246"/>
      <c r="AV72" s="844"/>
      <c r="AW72" s="844"/>
      <c r="AX72" s="844"/>
      <c r="AY72" s="844"/>
      <c r="AZ72" s="246"/>
      <c r="BA72" s="844"/>
      <c r="BB72" s="844"/>
      <c r="BC72" s="844"/>
      <c r="BD72" s="851"/>
      <c r="BE72" s="184"/>
      <c r="BF72" s="844"/>
      <c r="BG72" s="844"/>
      <c r="BH72" s="844"/>
      <c r="BI72" s="844"/>
      <c r="BJ72" s="67"/>
      <c r="BK72" s="844"/>
      <c r="BL72" s="844"/>
      <c r="BM72" s="844"/>
      <c r="BN72" s="844"/>
      <c r="BO72" s="245"/>
      <c r="BP72" s="844"/>
      <c r="BQ72" s="844"/>
      <c r="BR72" s="844"/>
      <c r="BS72" s="844"/>
      <c r="BT72" s="246"/>
      <c r="BU72" s="844"/>
      <c r="BV72" s="844"/>
      <c r="BW72" s="844"/>
      <c r="BX72" s="844"/>
      <c r="BY72" s="176"/>
      <c r="BZ72" s="844"/>
      <c r="CA72" s="844"/>
      <c r="CB72" s="844"/>
      <c r="CC72" s="844"/>
      <c r="CD72" s="740"/>
      <c r="CE72" s="844"/>
      <c r="CF72" s="844"/>
      <c r="CG72" s="844"/>
      <c r="CH72" s="844"/>
      <c r="CI72" s="245"/>
      <c r="CJ72" s="844"/>
      <c r="CK72" s="844"/>
      <c r="CL72" s="844"/>
      <c r="CM72" s="870"/>
      <c r="CN72" s="873"/>
      <c r="CO72" s="245"/>
      <c r="CP72" s="844"/>
      <c r="CQ72" s="844"/>
      <c r="CR72" s="844"/>
      <c r="CS72" s="870"/>
      <c r="CT72" s="873"/>
      <c r="CU72" s="245"/>
      <c r="CV72" s="844"/>
      <c r="CW72" s="844"/>
      <c r="CX72" s="844"/>
      <c r="CY72" s="870"/>
      <c r="CZ72" s="873"/>
      <c r="DA72" s="245"/>
      <c r="DB72" s="844"/>
      <c r="DC72" s="844"/>
      <c r="DD72" s="844"/>
      <c r="DE72" s="870"/>
      <c r="DF72" s="873"/>
      <c r="DG72" s="59"/>
      <c r="DH72" s="8" t="e">
        <f>SUMIFS(#REF!,#REF!,$C72,#REF!,$E72,#REF!,$F72)</f>
        <v>#REF!</v>
      </c>
      <c r="DI72" s="37" t="e">
        <f>COUNTIFS(#REF!,$C72,#REF!,$E72,#REF!,$F72,#REF!,"&gt;=0")</f>
        <v>#REF!</v>
      </c>
      <c r="DJ72" s="8" t="e">
        <f>COUNTIFS(#REF!,$C72,#REF!,$E72,#REF!,$F72,#REF!,"лично")</f>
        <v>#REF!</v>
      </c>
    </row>
    <row r="73" spans="1:114" ht="12" customHeight="1" x14ac:dyDescent="0.3">
      <c r="A73" s="94">
        <f t="shared" si="12"/>
        <v>41</v>
      </c>
      <c r="B73" s="242" t="s">
        <v>50</v>
      </c>
      <c r="C73" s="240" t="s">
        <v>183</v>
      </c>
      <c r="D73" s="95"/>
      <c r="E73" s="241"/>
      <c r="F73" s="267" t="str">
        <f t="shared" si="0"/>
        <v>Сокращенное название</v>
      </c>
      <c r="G73" s="242" t="s">
        <v>346</v>
      </c>
      <c r="H73" s="267" t="str">
        <f t="shared" si="10"/>
        <v>Фамилия_1 Имя Отчество</v>
      </c>
      <c r="I73" s="244">
        <f t="shared" si="3"/>
        <v>0</v>
      </c>
      <c r="J73" s="845">
        <f t="shared" si="4"/>
        <v>0</v>
      </c>
      <c r="K73" s="244">
        <f t="shared" si="5"/>
        <v>0</v>
      </c>
      <c r="L73" s="845">
        <f t="shared" si="11"/>
        <v>0</v>
      </c>
      <c r="M73" s="849">
        <f t="shared" si="6"/>
        <v>0</v>
      </c>
      <c r="N73" s="190">
        <f t="shared" si="7"/>
        <v>0</v>
      </c>
      <c r="O73" s="847">
        <f t="shared" si="8"/>
        <v>0</v>
      </c>
      <c r="P73" s="190">
        <f t="shared" si="9"/>
        <v>0</v>
      </c>
      <c r="Q73" s="248"/>
      <c r="R73" s="844"/>
      <c r="S73" s="844"/>
      <c r="T73" s="844"/>
      <c r="U73" s="844"/>
      <c r="V73" s="246"/>
      <c r="W73" s="876"/>
      <c r="X73" s="876"/>
      <c r="Y73" s="876"/>
      <c r="Z73" s="851"/>
      <c r="AA73" s="245"/>
      <c r="AB73" s="844"/>
      <c r="AC73" s="844"/>
      <c r="AD73" s="844"/>
      <c r="AE73" s="844"/>
      <c r="AF73" s="246"/>
      <c r="AG73" s="844"/>
      <c r="AH73" s="844"/>
      <c r="AI73" s="844"/>
      <c r="AJ73" s="844"/>
      <c r="AK73" s="246"/>
      <c r="AL73" s="844"/>
      <c r="AM73" s="844"/>
      <c r="AN73" s="844"/>
      <c r="AO73" s="844"/>
      <c r="AP73" s="246"/>
      <c r="AQ73" s="844"/>
      <c r="AR73" s="844"/>
      <c r="AS73" s="844"/>
      <c r="AT73" s="844"/>
      <c r="AU73" s="246"/>
      <c r="AV73" s="844"/>
      <c r="AW73" s="844"/>
      <c r="AX73" s="844"/>
      <c r="AY73" s="844"/>
      <c r="AZ73" s="246"/>
      <c r="BA73" s="844"/>
      <c r="BB73" s="844"/>
      <c r="BC73" s="844"/>
      <c r="BD73" s="851"/>
      <c r="BE73" s="184"/>
      <c r="BF73" s="844"/>
      <c r="BG73" s="844"/>
      <c r="BH73" s="844"/>
      <c r="BI73" s="844"/>
      <c r="BJ73" s="67"/>
      <c r="BK73" s="844"/>
      <c r="BL73" s="844"/>
      <c r="BM73" s="844"/>
      <c r="BN73" s="844"/>
      <c r="BO73" s="245"/>
      <c r="BP73" s="844"/>
      <c r="BQ73" s="844"/>
      <c r="BR73" s="844"/>
      <c r="BS73" s="844"/>
      <c r="BT73" s="246"/>
      <c r="BU73" s="844"/>
      <c r="BV73" s="844"/>
      <c r="BW73" s="844"/>
      <c r="BX73" s="844"/>
      <c r="BY73" s="176"/>
      <c r="BZ73" s="844"/>
      <c r="CA73" s="844"/>
      <c r="CB73" s="844"/>
      <c r="CC73" s="844"/>
      <c r="CD73" s="740"/>
      <c r="CE73" s="844"/>
      <c r="CF73" s="844"/>
      <c r="CG73" s="844"/>
      <c r="CH73" s="844"/>
      <c r="CI73" s="245"/>
      <c r="CJ73" s="844"/>
      <c r="CK73" s="844"/>
      <c r="CL73" s="844"/>
      <c r="CM73" s="870"/>
      <c r="CN73" s="873"/>
      <c r="CO73" s="245"/>
      <c r="CP73" s="844"/>
      <c r="CQ73" s="844"/>
      <c r="CR73" s="844"/>
      <c r="CS73" s="870"/>
      <c r="CT73" s="873"/>
      <c r="CU73" s="245"/>
      <c r="CV73" s="844"/>
      <c r="CW73" s="844"/>
      <c r="CX73" s="844"/>
      <c r="CY73" s="870"/>
      <c r="CZ73" s="873"/>
      <c r="DA73" s="245"/>
      <c r="DB73" s="844"/>
      <c r="DC73" s="844"/>
      <c r="DD73" s="844"/>
      <c r="DE73" s="870"/>
      <c r="DF73" s="873"/>
      <c r="DG73" s="59"/>
      <c r="DH73" s="8" t="e">
        <f>SUMIFS(#REF!,#REF!,$C73,#REF!,$E73,#REF!,$F73)</f>
        <v>#REF!</v>
      </c>
      <c r="DI73" s="37" t="e">
        <f>COUNTIFS(#REF!,$C73,#REF!,$E73,#REF!,$F73,#REF!,"&gt;=0")</f>
        <v>#REF!</v>
      </c>
      <c r="DJ73" s="8" t="e">
        <f>COUNTIFS(#REF!,$C73,#REF!,$E73,#REF!,$F73,#REF!,"лично")</f>
        <v>#REF!</v>
      </c>
    </row>
    <row r="74" spans="1:114" ht="12" customHeight="1" x14ac:dyDescent="0.3">
      <c r="A74" s="94">
        <f t="shared" si="12"/>
        <v>42</v>
      </c>
      <c r="B74" s="242" t="s">
        <v>50</v>
      </c>
      <c r="C74" s="240" t="s">
        <v>183</v>
      </c>
      <c r="D74" s="95"/>
      <c r="E74" s="241"/>
      <c r="F74" s="267" t="str">
        <f t="shared" si="0"/>
        <v>Сокращенное название</v>
      </c>
      <c r="G74" s="242" t="s">
        <v>346</v>
      </c>
      <c r="H74" s="267" t="str">
        <f t="shared" si="10"/>
        <v>Фамилия_1 Имя Отчество</v>
      </c>
      <c r="I74" s="244">
        <f t="shared" si="3"/>
        <v>0</v>
      </c>
      <c r="J74" s="845">
        <f t="shared" si="4"/>
        <v>0</v>
      </c>
      <c r="K74" s="244">
        <f t="shared" si="5"/>
        <v>0</v>
      </c>
      <c r="L74" s="845">
        <f t="shared" si="11"/>
        <v>0</v>
      </c>
      <c r="M74" s="849">
        <f t="shared" si="6"/>
        <v>0</v>
      </c>
      <c r="N74" s="190">
        <f t="shared" si="7"/>
        <v>0</v>
      </c>
      <c r="O74" s="847">
        <f t="shared" si="8"/>
        <v>0</v>
      </c>
      <c r="P74" s="190">
        <f t="shared" si="9"/>
        <v>0</v>
      </c>
      <c r="Q74" s="248"/>
      <c r="R74" s="844"/>
      <c r="S74" s="844"/>
      <c r="T74" s="844"/>
      <c r="U74" s="844"/>
      <c r="V74" s="246"/>
      <c r="W74" s="876"/>
      <c r="X74" s="876"/>
      <c r="Y74" s="876"/>
      <c r="Z74" s="851"/>
      <c r="AA74" s="245"/>
      <c r="AB74" s="844"/>
      <c r="AC74" s="844"/>
      <c r="AD74" s="844"/>
      <c r="AE74" s="844"/>
      <c r="AF74" s="246"/>
      <c r="AG74" s="844"/>
      <c r="AH74" s="844"/>
      <c r="AI74" s="844"/>
      <c r="AJ74" s="844"/>
      <c r="AK74" s="246"/>
      <c r="AL74" s="844"/>
      <c r="AM74" s="844"/>
      <c r="AN74" s="844"/>
      <c r="AO74" s="844"/>
      <c r="AP74" s="246"/>
      <c r="AQ74" s="844"/>
      <c r="AR74" s="844"/>
      <c r="AS74" s="844"/>
      <c r="AT74" s="844"/>
      <c r="AU74" s="246"/>
      <c r="AV74" s="844"/>
      <c r="AW74" s="844"/>
      <c r="AX74" s="844"/>
      <c r="AY74" s="844"/>
      <c r="AZ74" s="246"/>
      <c r="BA74" s="844"/>
      <c r="BB74" s="844"/>
      <c r="BC74" s="844"/>
      <c r="BD74" s="851"/>
      <c r="BE74" s="184"/>
      <c r="BF74" s="844"/>
      <c r="BG74" s="844"/>
      <c r="BH74" s="844"/>
      <c r="BI74" s="844"/>
      <c r="BJ74" s="67"/>
      <c r="BK74" s="844"/>
      <c r="BL74" s="844"/>
      <c r="BM74" s="844"/>
      <c r="BN74" s="844"/>
      <c r="BO74" s="245"/>
      <c r="BP74" s="844"/>
      <c r="BQ74" s="844"/>
      <c r="BR74" s="844"/>
      <c r="BS74" s="844"/>
      <c r="BT74" s="246"/>
      <c r="BU74" s="844"/>
      <c r="BV74" s="844"/>
      <c r="BW74" s="844"/>
      <c r="BX74" s="844"/>
      <c r="BY74" s="176"/>
      <c r="BZ74" s="844"/>
      <c r="CA74" s="844"/>
      <c r="CB74" s="844"/>
      <c r="CC74" s="844"/>
      <c r="CD74" s="740"/>
      <c r="CE74" s="844"/>
      <c r="CF74" s="844"/>
      <c r="CG74" s="844"/>
      <c r="CH74" s="844"/>
      <c r="CI74" s="245"/>
      <c r="CJ74" s="844"/>
      <c r="CK74" s="844"/>
      <c r="CL74" s="844"/>
      <c r="CM74" s="870"/>
      <c r="CN74" s="873"/>
      <c r="CO74" s="245"/>
      <c r="CP74" s="844"/>
      <c r="CQ74" s="844"/>
      <c r="CR74" s="844"/>
      <c r="CS74" s="870"/>
      <c r="CT74" s="873"/>
      <c r="CU74" s="245"/>
      <c r="CV74" s="844"/>
      <c r="CW74" s="844"/>
      <c r="CX74" s="844"/>
      <c r="CY74" s="870"/>
      <c r="CZ74" s="873"/>
      <c r="DA74" s="245"/>
      <c r="DB74" s="844"/>
      <c r="DC74" s="844"/>
      <c r="DD74" s="844"/>
      <c r="DE74" s="870"/>
      <c r="DF74" s="873"/>
      <c r="DG74" s="59"/>
      <c r="DH74" s="8" t="e">
        <f>SUMIFS(#REF!,#REF!,$C74,#REF!,$E74,#REF!,$F74)</f>
        <v>#REF!</v>
      </c>
      <c r="DI74" s="37" t="e">
        <f>COUNTIFS(#REF!,$C74,#REF!,$E74,#REF!,$F74,#REF!,"&gt;=0")</f>
        <v>#REF!</v>
      </c>
      <c r="DJ74" s="8" t="e">
        <f>COUNTIFS(#REF!,$C74,#REF!,$E74,#REF!,$F74,#REF!,"лично")</f>
        <v>#REF!</v>
      </c>
    </row>
    <row r="75" spans="1:114" ht="12" customHeight="1" x14ac:dyDescent="0.3">
      <c r="A75" s="94">
        <f t="shared" si="12"/>
        <v>43</v>
      </c>
      <c r="B75" s="242" t="s">
        <v>50</v>
      </c>
      <c r="C75" s="240" t="s">
        <v>183</v>
      </c>
      <c r="D75" s="95"/>
      <c r="E75" s="241"/>
      <c r="F75" s="267" t="str">
        <f t="shared" si="0"/>
        <v>Сокращенное название</v>
      </c>
      <c r="G75" s="242" t="s">
        <v>346</v>
      </c>
      <c r="H75" s="267" t="str">
        <f t="shared" si="10"/>
        <v>Фамилия_1 Имя Отчество</v>
      </c>
      <c r="I75" s="244">
        <f t="shared" si="3"/>
        <v>0</v>
      </c>
      <c r="J75" s="845">
        <f t="shared" si="4"/>
        <v>0</v>
      </c>
      <c r="K75" s="244">
        <f t="shared" si="5"/>
        <v>0</v>
      </c>
      <c r="L75" s="845">
        <f t="shared" si="11"/>
        <v>0</v>
      </c>
      <c r="M75" s="849">
        <f t="shared" si="6"/>
        <v>0</v>
      </c>
      <c r="N75" s="190">
        <f t="shared" si="7"/>
        <v>0</v>
      </c>
      <c r="O75" s="847">
        <f t="shared" si="8"/>
        <v>0</v>
      </c>
      <c r="P75" s="190">
        <f t="shared" si="9"/>
        <v>0</v>
      </c>
      <c r="Q75" s="248"/>
      <c r="R75" s="844"/>
      <c r="S75" s="844"/>
      <c r="T75" s="844"/>
      <c r="U75" s="844"/>
      <c r="V75" s="246"/>
      <c r="W75" s="876"/>
      <c r="X75" s="876"/>
      <c r="Y75" s="876"/>
      <c r="Z75" s="851"/>
      <c r="AA75" s="245"/>
      <c r="AB75" s="844"/>
      <c r="AC75" s="844"/>
      <c r="AD75" s="844"/>
      <c r="AE75" s="844"/>
      <c r="AF75" s="246"/>
      <c r="AG75" s="844"/>
      <c r="AH75" s="844"/>
      <c r="AI75" s="844"/>
      <c r="AJ75" s="844"/>
      <c r="AK75" s="246"/>
      <c r="AL75" s="844"/>
      <c r="AM75" s="844"/>
      <c r="AN75" s="844"/>
      <c r="AO75" s="844"/>
      <c r="AP75" s="246"/>
      <c r="AQ75" s="844"/>
      <c r="AR75" s="844"/>
      <c r="AS75" s="844"/>
      <c r="AT75" s="844"/>
      <c r="AU75" s="246"/>
      <c r="AV75" s="844"/>
      <c r="AW75" s="844"/>
      <c r="AX75" s="844"/>
      <c r="AY75" s="844"/>
      <c r="AZ75" s="246"/>
      <c r="BA75" s="844"/>
      <c r="BB75" s="844"/>
      <c r="BC75" s="844"/>
      <c r="BD75" s="851"/>
      <c r="BE75" s="184"/>
      <c r="BF75" s="844"/>
      <c r="BG75" s="844"/>
      <c r="BH75" s="844"/>
      <c r="BI75" s="844"/>
      <c r="BJ75" s="67"/>
      <c r="BK75" s="844"/>
      <c r="BL75" s="844"/>
      <c r="BM75" s="844"/>
      <c r="BN75" s="844"/>
      <c r="BO75" s="245"/>
      <c r="BP75" s="844"/>
      <c r="BQ75" s="844"/>
      <c r="BR75" s="844"/>
      <c r="BS75" s="844"/>
      <c r="BT75" s="246"/>
      <c r="BU75" s="844"/>
      <c r="BV75" s="844"/>
      <c r="BW75" s="844"/>
      <c r="BX75" s="844"/>
      <c r="BY75" s="176"/>
      <c r="BZ75" s="844"/>
      <c r="CA75" s="844"/>
      <c r="CB75" s="844"/>
      <c r="CC75" s="844"/>
      <c r="CD75" s="740"/>
      <c r="CE75" s="844"/>
      <c r="CF75" s="844"/>
      <c r="CG75" s="844"/>
      <c r="CH75" s="844"/>
      <c r="CI75" s="245"/>
      <c r="CJ75" s="844"/>
      <c r="CK75" s="844"/>
      <c r="CL75" s="844"/>
      <c r="CM75" s="870"/>
      <c r="CN75" s="873"/>
      <c r="CO75" s="245"/>
      <c r="CP75" s="844"/>
      <c r="CQ75" s="844"/>
      <c r="CR75" s="844"/>
      <c r="CS75" s="870"/>
      <c r="CT75" s="873"/>
      <c r="CU75" s="245"/>
      <c r="CV75" s="844"/>
      <c r="CW75" s="844"/>
      <c r="CX75" s="844"/>
      <c r="CY75" s="870"/>
      <c r="CZ75" s="873"/>
      <c r="DA75" s="245"/>
      <c r="DB75" s="844"/>
      <c r="DC75" s="844"/>
      <c r="DD75" s="844"/>
      <c r="DE75" s="870"/>
      <c r="DF75" s="873"/>
      <c r="DG75" s="59"/>
      <c r="DH75" s="8" t="e">
        <f>SUMIFS(#REF!,#REF!,$C75,#REF!,$E75,#REF!,$F75)</f>
        <v>#REF!</v>
      </c>
      <c r="DI75" s="37" t="e">
        <f>COUNTIFS(#REF!,$C75,#REF!,$E75,#REF!,$F75,#REF!,"&gt;=0")</f>
        <v>#REF!</v>
      </c>
      <c r="DJ75" s="8" t="e">
        <f>COUNTIFS(#REF!,$C75,#REF!,$E75,#REF!,$F75,#REF!,"лично")</f>
        <v>#REF!</v>
      </c>
    </row>
    <row r="76" spans="1:114" ht="12" customHeight="1" x14ac:dyDescent="0.3">
      <c r="A76" s="94">
        <f t="shared" si="12"/>
        <v>44</v>
      </c>
      <c r="B76" s="242" t="s">
        <v>50</v>
      </c>
      <c r="C76" s="240" t="s">
        <v>183</v>
      </c>
      <c r="D76" s="95"/>
      <c r="E76" s="241"/>
      <c r="F76" s="267" t="str">
        <f t="shared" si="0"/>
        <v>Сокращенное название</v>
      </c>
      <c r="G76" s="242" t="s">
        <v>346</v>
      </c>
      <c r="H76" s="267" t="str">
        <f t="shared" si="10"/>
        <v>Фамилия_1 Имя Отчество</v>
      </c>
      <c r="I76" s="244">
        <f t="shared" si="3"/>
        <v>0</v>
      </c>
      <c r="J76" s="845">
        <f t="shared" si="4"/>
        <v>0</v>
      </c>
      <c r="K76" s="244">
        <f t="shared" si="5"/>
        <v>0</v>
      </c>
      <c r="L76" s="845">
        <f t="shared" si="11"/>
        <v>0</v>
      </c>
      <c r="M76" s="849">
        <f t="shared" si="6"/>
        <v>0</v>
      </c>
      <c r="N76" s="190">
        <f t="shared" si="7"/>
        <v>0</v>
      </c>
      <c r="O76" s="847">
        <f t="shared" si="8"/>
        <v>0</v>
      </c>
      <c r="P76" s="190">
        <f t="shared" si="9"/>
        <v>0</v>
      </c>
      <c r="Q76" s="248"/>
      <c r="R76" s="844"/>
      <c r="S76" s="844"/>
      <c r="T76" s="844"/>
      <c r="U76" s="844"/>
      <c r="V76" s="246"/>
      <c r="W76" s="876"/>
      <c r="X76" s="876"/>
      <c r="Y76" s="876"/>
      <c r="Z76" s="851"/>
      <c r="AA76" s="245"/>
      <c r="AB76" s="844"/>
      <c r="AC76" s="844"/>
      <c r="AD76" s="844"/>
      <c r="AE76" s="844"/>
      <c r="AF76" s="246"/>
      <c r="AG76" s="844"/>
      <c r="AH76" s="844"/>
      <c r="AI76" s="844"/>
      <c r="AJ76" s="844"/>
      <c r="AK76" s="246"/>
      <c r="AL76" s="844"/>
      <c r="AM76" s="844"/>
      <c r="AN76" s="844"/>
      <c r="AO76" s="844"/>
      <c r="AP76" s="246"/>
      <c r="AQ76" s="844"/>
      <c r="AR76" s="844"/>
      <c r="AS76" s="844"/>
      <c r="AT76" s="844"/>
      <c r="AU76" s="246"/>
      <c r="AV76" s="844"/>
      <c r="AW76" s="844"/>
      <c r="AX76" s="844"/>
      <c r="AY76" s="844"/>
      <c r="AZ76" s="246"/>
      <c r="BA76" s="844"/>
      <c r="BB76" s="844"/>
      <c r="BC76" s="844"/>
      <c r="BD76" s="851"/>
      <c r="BE76" s="184"/>
      <c r="BF76" s="844"/>
      <c r="BG76" s="844"/>
      <c r="BH76" s="844"/>
      <c r="BI76" s="844"/>
      <c r="BJ76" s="67"/>
      <c r="BK76" s="844"/>
      <c r="BL76" s="844"/>
      <c r="BM76" s="844"/>
      <c r="BN76" s="844"/>
      <c r="BO76" s="245"/>
      <c r="BP76" s="844"/>
      <c r="BQ76" s="844"/>
      <c r="BR76" s="844"/>
      <c r="BS76" s="844"/>
      <c r="BT76" s="246"/>
      <c r="BU76" s="844"/>
      <c r="BV76" s="844"/>
      <c r="BW76" s="844"/>
      <c r="BX76" s="844"/>
      <c r="BY76" s="176"/>
      <c r="BZ76" s="844"/>
      <c r="CA76" s="844"/>
      <c r="CB76" s="844"/>
      <c r="CC76" s="844"/>
      <c r="CD76" s="740"/>
      <c r="CE76" s="844"/>
      <c r="CF76" s="844"/>
      <c r="CG76" s="844"/>
      <c r="CH76" s="844"/>
      <c r="CI76" s="245"/>
      <c r="CJ76" s="844"/>
      <c r="CK76" s="844"/>
      <c r="CL76" s="844"/>
      <c r="CM76" s="870"/>
      <c r="CN76" s="873"/>
      <c r="CO76" s="245"/>
      <c r="CP76" s="844"/>
      <c r="CQ76" s="844"/>
      <c r="CR76" s="844"/>
      <c r="CS76" s="870"/>
      <c r="CT76" s="873"/>
      <c r="CU76" s="245"/>
      <c r="CV76" s="844"/>
      <c r="CW76" s="844"/>
      <c r="CX76" s="844"/>
      <c r="CY76" s="870"/>
      <c r="CZ76" s="873"/>
      <c r="DA76" s="245"/>
      <c r="DB76" s="844"/>
      <c r="DC76" s="844"/>
      <c r="DD76" s="844"/>
      <c r="DE76" s="870"/>
      <c r="DF76" s="873"/>
      <c r="DG76" s="59"/>
      <c r="DH76" s="8" t="e">
        <f>SUMIFS(#REF!,#REF!,$C76,#REF!,$E76,#REF!,$F76)</f>
        <v>#REF!</v>
      </c>
      <c r="DI76" s="37" t="e">
        <f>COUNTIFS(#REF!,$C76,#REF!,$E76,#REF!,$F76,#REF!,"&gt;=0")</f>
        <v>#REF!</v>
      </c>
      <c r="DJ76" s="8" t="e">
        <f>COUNTIFS(#REF!,$C76,#REF!,$E76,#REF!,$F76,#REF!,"лично")</f>
        <v>#REF!</v>
      </c>
    </row>
    <row r="77" spans="1:114" ht="12" customHeight="1" x14ac:dyDescent="0.3">
      <c r="A77" s="94">
        <f t="shared" si="12"/>
        <v>45</v>
      </c>
      <c r="B77" s="68" t="s">
        <v>27</v>
      </c>
      <c r="C77" s="240" t="s">
        <v>183</v>
      </c>
      <c r="D77" s="95"/>
      <c r="E77" s="241"/>
      <c r="F77" s="267" t="str">
        <f t="shared" si="0"/>
        <v>Сокращенное название</v>
      </c>
      <c r="G77" s="242" t="s">
        <v>346</v>
      </c>
      <c r="H77" s="267" t="str">
        <f t="shared" si="10"/>
        <v>Фамилия_1 Имя Отчество</v>
      </c>
      <c r="I77" s="244">
        <f t="shared" si="3"/>
        <v>0</v>
      </c>
      <c r="J77" s="845">
        <f t="shared" si="4"/>
        <v>0</v>
      </c>
      <c r="K77" s="244">
        <f t="shared" si="5"/>
        <v>0</v>
      </c>
      <c r="L77" s="845">
        <f t="shared" si="11"/>
        <v>0</v>
      </c>
      <c r="M77" s="849">
        <f t="shared" si="6"/>
        <v>0</v>
      </c>
      <c r="N77" s="190">
        <f t="shared" si="7"/>
        <v>0</v>
      </c>
      <c r="O77" s="847">
        <f t="shared" si="8"/>
        <v>0</v>
      </c>
      <c r="P77" s="190">
        <f t="shared" si="9"/>
        <v>0</v>
      </c>
      <c r="Q77" s="248"/>
      <c r="R77" s="844"/>
      <c r="S77" s="844"/>
      <c r="T77" s="844"/>
      <c r="U77" s="844"/>
      <c r="V77" s="246"/>
      <c r="W77" s="876"/>
      <c r="X77" s="876"/>
      <c r="Y77" s="876"/>
      <c r="Z77" s="851"/>
      <c r="AA77" s="245"/>
      <c r="AB77" s="844"/>
      <c r="AC77" s="844"/>
      <c r="AD77" s="844"/>
      <c r="AE77" s="844"/>
      <c r="AF77" s="246"/>
      <c r="AG77" s="844"/>
      <c r="AH77" s="844"/>
      <c r="AI77" s="844"/>
      <c r="AJ77" s="844"/>
      <c r="AK77" s="246"/>
      <c r="AL77" s="844"/>
      <c r="AM77" s="844"/>
      <c r="AN77" s="844"/>
      <c r="AO77" s="844"/>
      <c r="AP77" s="246"/>
      <c r="AQ77" s="844"/>
      <c r="AR77" s="844"/>
      <c r="AS77" s="844"/>
      <c r="AT77" s="844"/>
      <c r="AU77" s="246"/>
      <c r="AV77" s="844"/>
      <c r="AW77" s="844"/>
      <c r="AX77" s="844"/>
      <c r="AY77" s="844"/>
      <c r="AZ77" s="246"/>
      <c r="BA77" s="844"/>
      <c r="BB77" s="844"/>
      <c r="BC77" s="844"/>
      <c r="BD77" s="851"/>
      <c r="BE77" s="184"/>
      <c r="BF77" s="844"/>
      <c r="BG77" s="844"/>
      <c r="BH77" s="844"/>
      <c r="BI77" s="844"/>
      <c r="BJ77" s="67"/>
      <c r="BK77" s="844"/>
      <c r="BL77" s="844"/>
      <c r="BM77" s="844"/>
      <c r="BN77" s="844"/>
      <c r="BO77" s="245"/>
      <c r="BP77" s="844"/>
      <c r="BQ77" s="844"/>
      <c r="BR77" s="844"/>
      <c r="BS77" s="844"/>
      <c r="BT77" s="246"/>
      <c r="BU77" s="844"/>
      <c r="BV77" s="844"/>
      <c r="BW77" s="844"/>
      <c r="BX77" s="844"/>
      <c r="BY77" s="176"/>
      <c r="BZ77" s="844"/>
      <c r="CA77" s="844"/>
      <c r="CB77" s="844"/>
      <c r="CC77" s="844"/>
      <c r="CD77" s="740"/>
      <c r="CE77" s="844"/>
      <c r="CF77" s="844"/>
      <c r="CG77" s="844"/>
      <c r="CH77" s="844"/>
      <c r="CI77" s="245"/>
      <c r="CJ77" s="844"/>
      <c r="CK77" s="844"/>
      <c r="CL77" s="844"/>
      <c r="CM77" s="870"/>
      <c r="CN77" s="873"/>
      <c r="CO77" s="245"/>
      <c r="CP77" s="844"/>
      <c r="CQ77" s="844"/>
      <c r="CR77" s="844"/>
      <c r="CS77" s="870"/>
      <c r="CT77" s="873"/>
      <c r="CU77" s="245"/>
      <c r="CV77" s="844"/>
      <c r="CW77" s="844"/>
      <c r="CX77" s="844"/>
      <c r="CY77" s="870"/>
      <c r="CZ77" s="873"/>
      <c r="DA77" s="245"/>
      <c r="DB77" s="844"/>
      <c r="DC77" s="844"/>
      <c r="DD77" s="844"/>
      <c r="DE77" s="870"/>
      <c r="DF77" s="873"/>
      <c r="DG77" s="59"/>
      <c r="DH77" s="8" t="e">
        <f>SUMIFS(#REF!,#REF!,$C77,#REF!,$E77,#REF!,$F77)</f>
        <v>#REF!</v>
      </c>
      <c r="DI77" s="37" t="e">
        <f>COUNTIFS(#REF!,$C77,#REF!,$E77,#REF!,$F77,#REF!,"&gt;=0")</f>
        <v>#REF!</v>
      </c>
      <c r="DJ77" s="8" t="e">
        <f>COUNTIFS(#REF!,$C77,#REF!,$E77,#REF!,$F77,#REF!,"лично")</f>
        <v>#REF!</v>
      </c>
    </row>
    <row r="78" spans="1:114" ht="12" customHeight="1" x14ac:dyDescent="0.3">
      <c r="A78" s="94">
        <f t="shared" si="12"/>
        <v>46</v>
      </c>
      <c r="B78" s="68" t="s">
        <v>28</v>
      </c>
      <c r="C78" s="240" t="s">
        <v>183</v>
      </c>
      <c r="D78" s="95"/>
      <c r="E78" s="241"/>
      <c r="F78" s="267" t="str">
        <f t="shared" si="0"/>
        <v>Сокращенное название</v>
      </c>
      <c r="G78" s="242" t="s">
        <v>346</v>
      </c>
      <c r="H78" s="267" t="str">
        <f t="shared" si="10"/>
        <v>Фамилия_1 Имя Отчество</v>
      </c>
      <c r="I78" s="244">
        <f t="shared" si="3"/>
        <v>0</v>
      </c>
      <c r="J78" s="845">
        <f t="shared" si="4"/>
        <v>0</v>
      </c>
      <c r="K78" s="244">
        <f t="shared" si="5"/>
        <v>0</v>
      </c>
      <c r="L78" s="845">
        <f t="shared" si="11"/>
        <v>0</v>
      </c>
      <c r="M78" s="849">
        <f t="shared" si="6"/>
        <v>0</v>
      </c>
      <c r="N78" s="190">
        <f t="shared" si="7"/>
        <v>0</v>
      </c>
      <c r="O78" s="847">
        <f t="shared" si="8"/>
        <v>0</v>
      </c>
      <c r="P78" s="190">
        <f t="shared" si="9"/>
        <v>0</v>
      </c>
      <c r="Q78" s="248"/>
      <c r="R78" s="844"/>
      <c r="S78" s="844"/>
      <c r="T78" s="844"/>
      <c r="U78" s="844"/>
      <c r="V78" s="246"/>
      <c r="W78" s="876"/>
      <c r="X78" s="876"/>
      <c r="Y78" s="876"/>
      <c r="Z78" s="851"/>
      <c r="AA78" s="245"/>
      <c r="AB78" s="844"/>
      <c r="AC78" s="844"/>
      <c r="AD78" s="844"/>
      <c r="AE78" s="844"/>
      <c r="AF78" s="246"/>
      <c r="AG78" s="844"/>
      <c r="AH78" s="844"/>
      <c r="AI78" s="844"/>
      <c r="AJ78" s="844"/>
      <c r="AK78" s="246"/>
      <c r="AL78" s="844"/>
      <c r="AM78" s="844"/>
      <c r="AN78" s="844"/>
      <c r="AO78" s="844"/>
      <c r="AP78" s="246"/>
      <c r="AQ78" s="844"/>
      <c r="AR78" s="844"/>
      <c r="AS78" s="844"/>
      <c r="AT78" s="844"/>
      <c r="AU78" s="246"/>
      <c r="AV78" s="844"/>
      <c r="AW78" s="844"/>
      <c r="AX78" s="844"/>
      <c r="AY78" s="844"/>
      <c r="AZ78" s="246"/>
      <c r="BA78" s="844"/>
      <c r="BB78" s="844"/>
      <c r="BC78" s="844"/>
      <c r="BD78" s="851"/>
      <c r="BE78" s="184"/>
      <c r="BF78" s="844"/>
      <c r="BG78" s="844"/>
      <c r="BH78" s="844"/>
      <c r="BI78" s="844"/>
      <c r="BJ78" s="67"/>
      <c r="BK78" s="844"/>
      <c r="BL78" s="844"/>
      <c r="BM78" s="844"/>
      <c r="BN78" s="844"/>
      <c r="BO78" s="245"/>
      <c r="BP78" s="844"/>
      <c r="BQ78" s="844"/>
      <c r="BR78" s="844"/>
      <c r="BS78" s="844"/>
      <c r="BT78" s="246"/>
      <c r="BU78" s="844"/>
      <c r="BV78" s="844"/>
      <c r="BW78" s="844"/>
      <c r="BX78" s="844"/>
      <c r="BY78" s="176"/>
      <c r="BZ78" s="844"/>
      <c r="CA78" s="844"/>
      <c r="CB78" s="844"/>
      <c r="CC78" s="844"/>
      <c r="CD78" s="740"/>
      <c r="CE78" s="844"/>
      <c r="CF78" s="844"/>
      <c r="CG78" s="844"/>
      <c r="CH78" s="844"/>
      <c r="CI78" s="245"/>
      <c r="CJ78" s="844"/>
      <c r="CK78" s="844"/>
      <c r="CL78" s="844"/>
      <c r="CM78" s="870"/>
      <c r="CN78" s="873"/>
      <c r="CO78" s="245"/>
      <c r="CP78" s="844"/>
      <c r="CQ78" s="844"/>
      <c r="CR78" s="844"/>
      <c r="CS78" s="870"/>
      <c r="CT78" s="873"/>
      <c r="CU78" s="245"/>
      <c r="CV78" s="844"/>
      <c r="CW78" s="844"/>
      <c r="CX78" s="844"/>
      <c r="CY78" s="870"/>
      <c r="CZ78" s="873"/>
      <c r="DA78" s="245"/>
      <c r="DB78" s="844"/>
      <c r="DC78" s="844"/>
      <c r="DD78" s="844"/>
      <c r="DE78" s="870"/>
      <c r="DF78" s="873"/>
      <c r="DG78" s="59"/>
      <c r="DH78" s="8" t="e">
        <f>SUMIFS(#REF!,#REF!,$C78,#REF!,$E78,#REF!,$F78)</f>
        <v>#REF!</v>
      </c>
      <c r="DI78" s="37" t="e">
        <f>COUNTIFS(#REF!,$C78,#REF!,$E78,#REF!,$F78,#REF!,"&gt;=0")</f>
        <v>#REF!</v>
      </c>
      <c r="DJ78" s="8" t="e">
        <f>COUNTIFS(#REF!,$C78,#REF!,$E78,#REF!,$F78,#REF!,"лично")</f>
        <v>#REF!</v>
      </c>
    </row>
    <row r="79" spans="1:114" ht="12" customHeight="1" x14ac:dyDescent="0.3">
      <c r="A79" s="94">
        <f t="shared" si="12"/>
        <v>47</v>
      </c>
      <c r="B79" s="68" t="s">
        <v>56</v>
      </c>
      <c r="C79" s="240" t="s">
        <v>183</v>
      </c>
      <c r="D79" s="95"/>
      <c r="E79" s="241"/>
      <c r="F79" s="267" t="str">
        <f t="shared" si="0"/>
        <v>Сокращенное название</v>
      </c>
      <c r="G79" s="242" t="s">
        <v>346</v>
      </c>
      <c r="H79" s="267" t="str">
        <f t="shared" si="10"/>
        <v>Фамилия_1 Имя Отчество</v>
      </c>
      <c r="I79" s="244">
        <f t="shared" si="3"/>
        <v>0</v>
      </c>
      <c r="J79" s="845">
        <f t="shared" si="4"/>
        <v>0</v>
      </c>
      <c r="K79" s="244">
        <f t="shared" si="5"/>
        <v>0</v>
      </c>
      <c r="L79" s="845">
        <f t="shared" si="11"/>
        <v>0</v>
      </c>
      <c r="M79" s="849">
        <f t="shared" si="6"/>
        <v>0</v>
      </c>
      <c r="N79" s="190">
        <f t="shared" si="7"/>
        <v>0</v>
      </c>
      <c r="O79" s="847">
        <f t="shared" si="8"/>
        <v>0</v>
      </c>
      <c r="P79" s="190">
        <f t="shared" si="9"/>
        <v>0</v>
      </c>
      <c r="Q79" s="248"/>
      <c r="R79" s="844"/>
      <c r="S79" s="844"/>
      <c r="T79" s="844"/>
      <c r="U79" s="844"/>
      <c r="V79" s="246"/>
      <c r="W79" s="876"/>
      <c r="X79" s="876"/>
      <c r="Y79" s="876"/>
      <c r="Z79" s="851"/>
      <c r="AA79" s="245"/>
      <c r="AB79" s="844"/>
      <c r="AC79" s="844"/>
      <c r="AD79" s="844"/>
      <c r="AE79" s="844"/>
      <c r="AF79" s="246"/>
      <c r="AG79" s="844"/>
      <c r="AH79" s="844"/>
      <c r="AI79" s="844"/>
      <c r="AJ79" s="844"/>
      <c r="AK79" s="246"/>
      <c r="AL79" s="844"/>
      <c r="AM79" s="844"/>
      <c r="AN79" s="844"/>
      <c r="AO79" s="844"/>
      <c r="AP79" s="246"/>
      <c r="AQ79" s="844"/>
      <c r="AR79" s="844"/>
      <c r="AS79" s="844"/>
      <c r="AT79" s="844"/>
      <c r="AU79" s="246"/>
      <c r="AV79" s="844"/>
      <c r="AW79" s="844"/>
      <c r="AX79" s="844"/>
      <c r="AY79" s="844"/>
      <c r="AZ79" s="246"/>
      <c r="BA79" s="844"/>
      <c r="BB79" s="844"/>
      <c r="BC79" s="844"/>
      <c r="BD79" s="851"/>
      <c r="BE79" s="184"/>
      <c r="BF79" s="844"/>
      <c r="BG79" s="844"/>
      <c r="BH79" s="844"/>
      <c r="BI79" s="844"/>
      <c r="BJ79" s="67"/>
      <c r="BK79" s="844"/>
      <c r="BL79" s="844"/>
      <c r="BM79" s="844"/>
      <c r="BN79" s="844"/>
      <c r="BO79" s="245"/>
      <c r="BP79" s="844"/>
      <c r="BQ79" s="844"/>
      <c r="BR79" s="844"/>
      <c r="BS79" s="844"/>
      <c r="BT79" s="246"/>
      <c r="BU79" s="844"/>
      <c r="BV79" s="844"/>
      <c r="BW79" s="844"/>
      <c r="BX79" s="844"/>
      <c r="BY79" s="176"/>
      <c r="BZ79" s="844"/>
      <c r="CA79" s="844"/>
      <c r="CB79" s="844"/>
      <c r="CC79" s="844"/>
      <c r="CD79" s="740"/>
      <c r="CE79" s="844"/>
      <c r="CF79" s="844"/>
      <c r="CG79" s="844"/>
      <c r="CH79" s="844"/>
      <c r="CI79" s="245"/>
      <c r="CJ79" s="844"/>
      <c r="CK79" s="844"/>
      <c r="CL79" s="844"/>
      <c r="CM79" s="870"/>
      <c r="CN79" s="873"/>
      <c r="CO79" s="245"/>
      <c r="CP79" s="844"/>
      <c r="CQ79" s="844"/>
      <c r="CR79" s="844"/>
      <c r="CS79" s="870"/>
      <c r="CT79" s="873"/>
      <c r="CU79" s="245"/>
      <c r="CV79" s="844"/>
      <c r="CW79" s="844"/>
      <c r="CX79" s="844"/>
      <c r="CY79" s="870"/>
      <c r="CZ79" s="873"/>
      <c r="DA79" s="245"/>
      <c r="DB79" s="844"/>
      <c r="DC79" s="844"/>
      <c r="DD79" s="844"/>
      <c r="DE79" s="870"/>
      <c r="DF79" s="873"/>
      <c r="DG79" s="59"/>
      <c r="DH79" s="8" t="e">
        <f>SUMIFS(#REF!,#REF!,$C79,#REF!,$E79,#REF!,$F79)</f>
        <v>#REF!</v>
      </c>
      <c r="DI79" s="37" t="e">
        <f>COUNTIFS(#REF!,$C79,#REF!,$E79,#REF!,$F79,#REF!,"&gt;=0")</f>
        <v>#REF!</v>
      </c>
      <c r="DJ79" s="8" t="e">
        <f>COUNTIFS(#REF!,$C79,#REF!,$E79,#REF!,$F79,#REF!,"лично")</f>
        <v>#REF!</v>
      </c>
    </row>
    <row r="80" spans="1:114" ht="12" customHeight="1" x14ac:dyDescent="0.3">
      <c r="A80" s="94">
        <f t="shared" si="12"/>
        <v>48</v>
      </c>
      <c r="B80" s="242" t="s">
        <v>31</v>
      </c>
      <c r="C80" s="240" t="s">
        <v>183</v>
      </c>
      <c r="D80" s="95"/>
      <c r="E80" s="241"/>
      <c r="F80" s="267" t="str">
        <f t="shared" si="0"/>
        <v>Сокращенное название</v>
      </c>
      <c r="G80" s="242" t="s">
        <v>346</v>
      </c>
      <c r="H80" s="267" t="str">
        <f t="shared" si="10"/>
        <v>Фамилия_1 Имя Отчество</v>
      </c>
      <c r="I80" s="244">
        <f t="shared" si="3"/>
        <v>0</v>
      </c>
      <c r="J80" s="845">
        <f t="shared" si="4"/>
        <v>0</v>
      </c>
      <c r="K80" s="244">
        <f t="shared" si="5"/>
        <v>0</v>
      </c>
      <c r="L80" s="845">
        <f t="shared" si="11"/>
        <v>0</v>
      </c>
      <c r="M80" s="849">
        <f t="shared" si="6"/>
        <v>0</v>
      </c>
      <c r="N80" s="190">
        <f t="shared" si="7"/>
        <v>0</v>
      </c>
      <c r="O80" s="847">
        <f t="shared" si="8"/>
        <v>0</v>
      </c>
      <c r="P80" s="190">
        <f t="shared" si="9"/>
        <v>0</v>
      </c>
      <c r="Q80" s="248"/>
      <c r="R80" s="844"/>
      <c r="S80" s="844"/>
      <c r="T80" s="844"/>
      <c r="U80" s="844"/>
      <c r="V80" s="246"/>
      <c r="W80" s="876"/>
      <c r="X80" s="876"/>
      <c r="Y80" s="876"/>
      <c r="Z80" s="851"/>
      <c r="AA80" s="245"/>
      <c r="AB80" s="844"/>
      <c r="AC80" s="844"/>
      <c r="AD80" s="844"/>
      <c r="AE80" s="844"/>
      <c r="AF80" s="246"/>
      <c r="AG80" s="844"/>
      <c r="AH80" s="844"/>
      <c r="AI80" s="844"/>
      <c r="AJ80" s="844"/>
      <c r="AK80" s="246"/>
      <c r="AL80" s="844"/>
      <c r="AM80" s="844"/>
      <c r="AN80" s="844"/>
      <c r="AO80" s="844"/>
      <c r="AP80" s="246"/>
      <c r="AQ80" s="844"/>
      <c r="AR80" s="844"/>
      <c r="AS80" s="844"/>
      <c r="AT80" s="844"/>
      <c r="AU80" s="246"/>
      <c r="AV80" s="844"/>
      <c r="AW80" s="844"/>
      <c r="AX80" s="844"/>
      <c r="AY80" s="844"/>
      <c r="AZ80" s="246"/>
      <c r="BA80" s="844"/>
      <c r="BB80" s="844"/>
      <c r="BC80" s="844"/>
      <c r="BD80" s="851"/>
      <c r="BE80" s="184"/>
      <c r="BF80" s="844"/>
      <c r="BG80" s="844"/>
      <c r="BH80" s="844"/>
      <c r="BI80" s="844"/>
      <c r="BJ80" s="67"/>
      <c r="BK80" s="844"/>
      <c r="BL80" s="844"/>
      <c r="BM80" s="844"/>
      <c r="BN80" s="844"/>
      <c r="BO80" s="245"/>
      <c r="BP80" s="844"/>
      <c r="BQ80" s="844"/>
      <c r="BR80" s="844"/>
      <c r="BS80" s="844"/>
      <c r="BT80" s="246"/>
      <c r="BU80" s="844"/>
      <c r="BV80" s="844"/>
      <c r="BW80" s="844"/>
      <c r="BX80" s="844"/>
      <c r="BY80" s="176"/>
      <c r="BZ80" s="844"/>
      <c r="CA80" s="844"/>
      <c r="CB80" s="844"/>
      <c r="CC80" s="844"/>
      <c r="CD80" s="740"/>
      <c r="CE80" s="844"/>
      <c r="CF80" s="844"/>
      <c r="CG80" s="844"/>
      <c r="CH80" s="844"/>
      <c r="CI80" s="245"/>
      <c r="CJ80" s="844"/>
      <c r="CK80" s="844"/>
      <c r="CL80" s="844"/>
      <c r="CM80" s="870"/>
      <c r="CN80" s="873"/>
      <c r="CO80" s="245"/>
      <c r="CP80" s="844"/>
      <c r="CQ80" s="844"/>
      <c r="CR80" s="844"/>
      <c r="CS80" s="870"/>
      <c r="CT80" s="873"/>
      <c r="CU80" s="245"/>
      <c r="CV80" s="844"/>
      <c r="CW80" s="844"/>
      <c r="CX80" s="844"/>
      <c r="CY80" s="870"/>
      <c r="CZ80" s="873"/>
      <c r="DA80" s="245"/>
      <c r="DB80" s="844"/>
      <c r="DC80" s="844"/>
      <c r="DD80" s="844"/>
      <c r="DE80" s="870"/>
      <c r="DF80" s="873"/>
      <c r="DG80" s="59"/>
      <c r="DH80" s="8" t="e">
        <f>SUMIFS(#REF!,#REF!,$C80,#REF!,$E80,#REF!,$F80)</f>
        <v>#REF!</v>
      </c>
      <c r="DI80" s="37" t="e">
        <f>COUNTIFS(#REF!,$C80,#REF!,$E80,#REF!,$F80,#REF!,"&gt;=0")</f>
        <v>#REF!</v>
      </c>
      <c r="DJ80" s="8" t="e">
        <f>COUNTIFS(#REF!,$C80,#REF!,$E80,#REF!,$F80,#REF!,"лично")</f>
        <v>#REF!</v>
      </c>
    </row>
    <row r="81" spans="1:114" ht="12" customHeight="1" x14ac:dyDescent="0.3">
      <c r="A81" s="94">
        <f t="shared" si="12"/>
        <v>49</v>
      </c>
      <c r="B81" s="68" t="s">
        <v>56</v>
      </c>
      <c r="C81" s="240" t="s">
        <v>183</v>
      </c>
      <c r="D81" s="95"/>
      <c r="E81" s="241"/>
      <c r="F81" s="267" t="str">
        <f t="shared" si="0"/>
        <v>Сокращенное название</v>
      </c>
      <c r="G81" s="242" t="s">
        <v>346</v>
      </c>
      <c r="H81" s="267" t="str">
        <f t="shared" si="10"/>
        <v>Фамилия_1 Имя Отчество</v>
      </c>
      <c r="I81" s="244">
        <f t="shared" si="3"/>
        <v>0</v>
      </c>
      <c r="J81" s="845">
        <f t="shared" si="4"/>
        <v>0</v>
      </c>
      <c r="K81" s="244">
        <f t="shared" si="5"/>
        <v>0</v>
      </c>
      <c r="L81" s="845">
        <f t="shared" si="11"/>
        <v>0</v>
      </c>
      <c r="M81" s="849">
        <f t="shared" si="6"/>
        <v>0</v>
      </c>
      <c r="N81" s="190">
        <f t="shared" si="7"/>
        <v>0</v>
      </c>
      <c r="O81" s="847">
        <f t="shared" si="8"/>
        <v>0</v>
      </c>
      <c r="P81" s="190">
        <f t="shared" si="9"/>
        <v>0</v>
      </c>
      <c r="Q81" s="248"/>
      <c r="R81" s="844"/>
      <c r="S81" s="844"/>
      <c r="T81" s="844"/>
      <c r="U81" s="844"/>
      <c r="V81" s="246"/>
      <c r="W81" s="876"/>
      <c r="X81" s="876"/>
      <c r="Y81" s="876"/>
      <c r="Z81" s="851"/>
      <c r="AA81" s="245"/>
      <c r="AB81" s="844"/>
      <c r="AC81" s="844"/>
      <c r="AD81" s="844"/>
      <c r="AE81" s="844"/>
      <c r="AF81" s="246"/>
      <c r="AG81" s="844"/>
      <c r="AH81" s="844"/>
      <c r="AI81" s="844"/>
      <c r="AJ81" s="844"/>
      <c r="AK81" s="246"/>
      <c r="AL81" s="844"/>
      <c r="AM81" s="844"/>
      <c r="AN81" s="844"/>
      <c r="AO81" s="844"/>
      <c r="AP81" s="246"/>
      <c r="AQ81" s="844"/>
      <c r="AR81" s="844"/>
      <c r="AS81" s="844"/>
      <c r="AT81" s="844"/>
      <c r="AU81" s="246"/>
      <c r="AV81" s="844"/>
      <c r="AW81" s="844"/>
      <c r="AX81" s="844"/>
      <c r="AY81" s="844"/>
      <c r="AZ81" s="246"/>
      <c r="BA81" s="844"/>
      <c r="BB81" s="844"/>
      <c r="BC81" s="844"/>
      <c r="BD81" s="851"/>
      <c r="BE81" s="184"/>
      <c r="BF81" s="844"/>
      <c r="BG81" s="844"/>
      <c r="BH81" s="844"/>
      <c r="BI81" s="844"/>
      <c r="BJ81" s="67"/>
      <c r="BK81" s="844"/>
      <c r="BL81" s="844"/>
      <c r="BM81" s="844"/>
      <c r="BN81" s="844"/>
      <c r="BO81" s="245"/>
      <c r="BP81" s="844"/>
      <c r="BQ81" s="844"/>
      <c r="BR81" s="844"/>
      <c r="BS81" s="844"/>
      <c r="BT81" s="246"/>
      <c r="BU81" s="844"/>
      <c r="BV81" s="844"/>
      <c r="BW81" s="844"/>
      <c r="BX81" s="844"/>
      <c r="BY81" s="176"/>
      <c r="BZ81" s="844"/>
      <c r="CA81" s="844"/>
      <c r="CB81" s="844"/>
      <c r="CC81" s="844"/>
      <c r="CD81" s="740"/>
      <c r="CE81" s="844"/>
      <c r="CF81" s="844"/>
      <c r="CG81" s="844"/>
      <c r="CH81" s="844"/>
      <c r="CI81" s="245"/>
      <c r="CJ81" s="844"/>
      <c r="CK81" s="844"/>
      <c r="CL81" s="844"/>
      <c r="CM81" s="870"/>
      <c r="CN81" s="873"/>
      <c r="CO81" s="245"/>
      <c r="CP81" s="844"/>
      <c r="CQ81" s="844"/>
      <c r="CR81" s="844"/>
      <c r="CS81" s="870"/>
      <c r="CT81" s="873"/>
      <c r="CU81" s="245"/>
      <c r="CV81" s="844"/>
      <c r="CW81" s="844"/>
      <c r="CX81" s="844"/>
      <c r="CY81" s="870"/>
      <c r="CZ81" s="873"/>
      <c r="DA81" s="245"/>
      <c r="DB81" s="844"/>
      <c r="DC81" s="844"/>
      <c r="DD81" s="844"/>
      <c r="DE81" s="870"/>
      <c r="DF81" s="873"/>
      <c r="DG81" s="59"/>
      <c r="DH81" s="8" t="e">
        <f>SUMIFS(#REF!,#REF!,$C81,#REF!,$E81,#REF!,$F81)</f>
        <v>#REF!</v>
      </c>
      <c r="DI81" s="37" t="e">
        <f>COUNTIFS(#REF!,$C81,#REF!,$E81,#REF!,$F81,#REF!,"&gt;=0")</f>
        <v>#REF!</v>
      </c>
      <c r="DJ81" s="8" t="e">
        <f>COUNTIFS(#REF!,$C81,#REF!,$E81,#REF!,$F81,#REF!,"лично")</f>
        <v>#REF!</v>
      </c>
    </row>
    <row r="82" spans="1:114" ht="12.75" customHeight="1" thickBot="1" x14ac:dyDescent="0.35">
      <c r="A82" s="96">
        <f t="shared" si="12"/>
        <v>50</v>
      </c>
      <c r="B82" s="99" t="s">
        <v>27</v>
      </c>
      <c r="C82" s="252" t="s">
        <v>183</v>
      </c>
      <c r="D82" s="97"/>
      <c r="E82" s="253"/>
      <c r="F82" s="268" t="str">
        <f t="shared" si="0"/>
        <v>Сокращенное название</v>
      </c>
      <c r="G82" s="207" t="s">
        <v>346</v>
      </c>
      <c r="H82" s="268" t="str">
        <f t="shared" si="10"/>
        <v>Фамилия_1 Имя Отчество</v>
      </c>
      <c r="I82" s="255">
        <f t="shared" si="3"/>
        <v>0</v>
      </c>
      <c r="J82" s="846">
        <f t="shared" si="4"/>
        <v>0</v>
      </c>
      <c r="K82" s="255">
        <f t="shared" si="5"/>
        <v>0</v>
      </c>
      <c r="L82" s="845">
        <f t="shared" si="11"/>
        <v>0</v>
      </c>
      <c r="M82" s="850">
        <f t="shared" si="6"/>
        <v>0</v>
      </c>
      <c r="N82" s="191">
        <f t="shared" si="7"/>
        <v>0</v>
      </c>
      <c r="O82" s="848">
        <f t="shared" si="8"/>
        <v>0</v>
      </c>
      <c r="P82" s="191">
        <f t="shared" si="9"/>
        <v>0</v>
      </c>
      <c r="Q82" s="259"/>
      <c r="R82" s="853"/>
      <c r="S82" s="853"/>
      <c r="T82" s="853"/>
      <c r="U82" s="853"/>
      <c r="V82" s="257"/>
      <c r="W82" s="877"/>
      <c r="X82" s="877"/>
      <c r="Y82" s="877"/>
      <c r="Z82" s="464"/>
      <c r="AA82" s="256"/>
      <c r="AB82" s="853"/>
      <c r="AC82" s="853"/>
      <c r="AD82" s="853"/>
      <c r="AE82" s="853"/>
      <c r="AF82" s="257"/>
      <c r="AG82" s="853"/>
      <c r="AH82" s="853"/>
      <c r="AI82" s="853"/>
      <c r="AJ82" s="853"/>
      <c r="AK82" s="257"/>
      <c r="AL82" s="853"/>
      <c r="AM82" s="853"/>
      <c r="AN82" s="853"/>
      <c r="AO82" s="853"/>
      <c r="AP82" s="257"/>
      <c r="AQ82" s="853"/>
      <c r="AR82" s="853"/>
      <c r="AS82" s="853"/>
      <c r="AT82" s="853"/>
      <c r="AU82" s="257"/>
      <c r="AV82" s="853"/>
      <c r="AW82" s="853"/>
      <c r="AX82" s="853"/>
      <c r="AY82" s="853"/>
      <c r="AZ82" s="257"/>
      <c r="BA82" s="853"/>
      <c r="BB82" s="853"/>
      <c r="BC82" s="853"/>
      <c r="BD82" s="464"/>
      <c r="BE82" s="185"/>
      <c r="BF82" s="853"/>
      <c r="BG82" s="853"/>
      <c r="BH82" s="853"/>
      <c r="BI82" s="853"/>
      <c r="BJ82" s="69"/>
      <c r="BK82" s="853"/>
      <c r="BL82" s="853"/>
      <c r="BM82" s="853"/>
      <c r="BN82" s="853"/>
      <c r="BO82" s="256"/>
      <c r="BP82" s="853"/>
      <c r="BQ82" s="853"/>
      <c r="BR82" s="853"/>
      <c r="BS82" s="853"/>
      <c r="BT82" s="257"/>
      <c r="BU82" s="853"/>
      <c r="BV82" s="853"/>
      <c r="BW82" s="853"/>
      <c r="BX82" s="853"/>
      <c r="BY82" s="177"/>
      <c r="BZ82" s="853"/>
      <c r="CA82" s="853"/>
      <c r="CB82" s="853"/>
      <c r="CC82" s="853"/>
      <c r="CD82" s="741"/>
      <c r="CE82" s="853"/>
      <c r="CF82" s="853"/>
      <c r="CG82" s="853"/>
      <c r="CH82" s="853"/>
      <c r="CI82" s="256"/>
      <c r="CJ82" s="853"/>
      <c r="CK82" s="853"/>
      <c r="CL82" s="853"/>
      <c r="CM82" s="871"/>
      <c r="CN82" s="874"/>
      <c r="CO82" s="256"/>
      <c r="CP82" s="853"/>
      <c r="CQ82" s="853"/>
      <c r="CR82" s="853"/>
      <c r="CS82" s="871"/>
      <c r="CT82" s="874"/>
      <c r="CU82" s="256"/>
      <c r="CV82" s="853"/>
      <c r="CW82" s="853"/>
      <c r="CX82" s="853"/>
      <c r="CY82" s="871"/>
      <c r="CZ82" s="874"/>
      <c r="DA82" s="256"/>
      <c r="DB82" s="853"/>
      <c r="DC82" s="853"/>
      <c r="DD82" s="853"/>
      <c r="DE82" s="871"/>
      <c r="DF82" s="874"/>
      <c r="DG82" s="59"/>
      <c r="DH82" s="8" t="e">
        <f>SUMIFS(#REF!,#REF!,$C82,#REF!,$E82,#REF!,$F82)</f>
        <v>#REF!</v>
      </c>
      <c r="DI82" s="37" t="e">
        <f>COUNTIFS(#REF!,$C82,#REF!,$E82,#REF!,$F82,#REF!,"&gt;=0")</f>
        <v>#REF!</v>
      </c>
      <c r="DJ82" s="8" t="e">
        <f>COUNTIFS(#REF!,$C82,#REF!,$E82,#REF!,$F82,#REF!,"лично")</f>
        <v>#REF!</v>
      </c>
    </row>
    <row r="83" spans="1:114" ht="10.5" customHeight="1" x14ac:dyDescent="0.3">
      <c r="A83" s="1"/>
      <c r="B83" s="23"/>
      <c r="C83" s="2"/>
      <c r="D83" s="269"/>
      <c r="E83" s="269"/>
      <c r="F83" s="269"/>
      <c r="G83" s="101" t="s">
        <v>131</v>
      </c>
      <c r="H83" s="101" t="s">
        <v>139</v>
      </c>
      <c r="I83" s="119">
        <f>SUMIF(A33:A82,"Ж",I33:I82)</f>
        <v>0</v>
      </c>
      <c r="J83" s="119">
        <f>SUMIF(A33:A82,"Ж",J33:J82)</f>
        <v>0</v>
      </c>
      <c r="K83" s="119">
        <f>SUMIF(C33:C82,"Ж",K33:K82)</f>
        <v>0</v>
      </c>
      <c r="L83" s="119">
        <f>SUMIF(C33:C82,"Ж",L33:L82)</f>
        <v>0</v>
      </c>
      <c r="M83" s="119">
        <f>SUMIF(E33:E82,"Ж",M33:M82)</f>
        <v>0</v>
      </c>
      <c r="N83" s="119">
        <f>SUMIF(E33:E82,"Ж",N33:N82)</f>
        <v>0</v>
      </c>
      <c r="O83" s="119">
        <f>SUMIF(G33:G82,"Ж",O33:O82)</f>
        <v>0</v>
      </c>
      <c r="P83" s="119">
        <f>SUMIF(G33:G82,"Ж",P33:P82)</f>
        <v>1</v>
      </c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0"/>
      <c r="AB83" s="62"/>
      <c r="AC83" s="62"/>
      <c r="AD83" s="62"/>
      <c r="AE83" s="60"/>
      <c r="AF83" s="60"/>
      <c r="AG83" s="62"/>
      <c r="AH83" s="62"/>
      <c r="AI83" s="62"/>
      <c r="AJ83" s="60"/>
      <c r="AK83" s="61"/>
      <c r="AL83" s="62"/>
      <c r="AM83" s="62"/>
      <c r="AN83" s="62"/>
      <c r="AO83" s="61"/>
      <c r="AP83" s="61"/>
      <c r="AQ83" s="62"/>
      <c r="AR83" s="62"/>
      <c r="AS83" s="62"/>
      <c r="AT83" s="61"/>
      <c r="AU83" s="62"/>
      <c r="AV83" s="62"/>
      <c r="AW83" s="62"/>
      <c r="AX83" s="62"/>
      <c r="AY83" s="62"/>
      <c r="AZ83" s="62"/>
      <c r="BA83" s="62"/>
      <c r="BB83" s="62"/>
      <c r="BC83" s="62"/>
      <c r="BD83" s="62"/>
      <c r="BE83" s="62"/>
      <c r="BF83" s="62"/>
      <c r="BG83" s="62"/>
      <c r="BH83" s="62"/>
      <c r="BI83" s="62"/>
      <c r="BJ83" s="270"/>
      <c r="BK83" s="62"/>
      <c r="BL83" s="62"/>
      <c r="BM83" s="62"/>
      <c r="BN83" s="270"/>
      <c r="BO83" s="62"/>
      <c r="BP83" s="62"/>
      <c r="BQ83" s="62"/>
      <c r="BR83" s="62"/>
      <c r="BS83" s="62"/>
      <c r="BT83" s="62"/>
      <c r="BU83" s="62"/>
      <c r="BV83" s="62"/>
      <c r="BW83" s="62"/>
      <c r="BX83" s="62"/>
      <c r="BY83" s="62"/>
      <c r="BZ83" s="62"/>
      <c r="CA83" s="62"/>
      <c r="CB83" s="62"/>
      <c r="CC83" s="62"/>
      <c r="CD83" s="62"/>
      <c r="CE83" s="62"/>
      <c r="CF83" s="62"/>
      <c r="CG83" s="62"/>
      <c r="CH83" s="62"/>
      <c r="CI83" s="61"/>
      <c r="CJ83" s="62"/>
      <c r="CK83" s="62"/>
      <c r="CL83" s="62"/>
      <c r="CM83" s="62"/>
      <c r="CN83" s="174"/>
      <c r="CO83" s="61"/>
      <c r="CP83" s="62"/>
      <c r="CQ83" s="62"/>
      <c r="CR83" s="62"/>
      <c r="CS83" s="62"/>
      <c r="CT83" s="174"/>
      <c r="CU83" s="61"/>
      <c r="CV83" s="62"/>
      <c r="CW83" s="62"/>
      <c r="CX83" s="62"/>
      <c r="CY83" s="62"/>
      <c r="DB83" s="62"/>
      <c r="DC83" s="62"/>
      <c r="DD83" s="62"/>
      <c r="DE83" s="62"/>
      <c r="DH83" s="3" t="e">
        <f>SUM(DH33:DH82)</f>
        <v>#REF!</v>
      </c>
      <c r="DI83" s="3" t="e">
        <f>SUM(DI33:DI82)</f>
        <v>#REF!</v>
      </c>
      <c r="DJ83" s="3" t="e">
        <f>SUM(DJ33:DJ82)</f>
        <v>#REF!</v>
      </c>
    </row>
    <row r="84" spans="1:114" ht="10.5" customHeight="1" x14ac:dyDescent="0.3">
      <c r="A84" s="1"/>
      <c r="B84" s="23"/>
      <c r="C84" s="2"/>
      <c r="D84" s="269"/>
      <c r="E84" s="269"/>
      <c r="F84" s="269"/>
      <c r="G84" s="101"/>
      <c r="H84" s="101" t="s">
        <v>138</v>
      </c>
      <c r="I84" s="119">
        <f>SUMIF(A33:A82,"М",I33:I82)</f>
        <v>0</v>
      </c>
      <c r="J84" s="119">
        <f>SUMIF(A33:A82,"М",J33:J82)</f>
        <v>0</v>
      </c>
      <c r="K84" s="119">
        <f>SUMIF(C33:C82,"М",K33:K82)</f>
        <v>0</v>
      </c>
      <c r="L84" s="119">
        <f>SUMIF(C33:C82,"М",L33:L82)</f>
        <v>0</v>
      </c>
      <c r="M84" s="119">
        <f>SUMIF(E33:E82,"М",M33:M82)</f>
        <v>0</v>
      </c>
      <c r="N84" s="119">
        <f>SUMIF(E33:E82,"М",N33:N82)</f>
        <v>0</v>
      </c>
      <c r="O84" s="119">
        <f>SUMIF(G33:G82,"М",O33:O82)</f>
        <v>0</v>
      </c>
      <c r="P84" s="119">
        <f>SUMIF(G33:G82,"М",P33:P82)</f>
        <v>0</v>
      </c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0"/>
      <c r="AB84" s="62"/>
      <c r="AC84" s="62"/>
      <c r="AD84" s="62"/>
      <c r="AE84" s="60"/>
      <c r="AF84" s="60"/>
      <c r="AG84" s="62"/>
      <c r="AH84" s="62"/>
      <c r="AI84" s="62"/>
      <c r="AJ84" s="60"/>
      <c r="AK84" s="61"/>
      <c r="AL84" s="62"/>
      <c r="AM84" s="62"/>
      <c r="AN84" s="62"/>
      <c r="AO84" s="61"/>
      <c r="AP84" s="61"/>
      <c r="AQ84" s="62"/>
      <c r="AR84" s="62"/>
      <c r="AS84" s="62"/>
      <c r="AT84" s="61"/>
      <c r="AU84" s="62"/>
      <c r="AV84" s="62"/>
      <c r="AW84" s="62"/>
      <c r="AX84" s="62"/>
      <c r="AY84" s="62"/>
      <c r="AZ84" s="62"/>
      <c r="BA84" s="62"/>
      <c r="BB84" s="62"/>
      <c r="BC84" s="62"/>
      <c r="BD84" s="62"/>
      <c r="BE84" s="62"/>
      <c r="BF84" s="62"/>
      <c r="BG84" s="62"/>
      <c r="BH84" s="62"/>
      <c r="BI84" s="62"/>
      <c r="BJ84" s="270"/>
      <c r="BK84" s="62"/>
      <c r="BL84" s="62"/>
      <c r="BM84" s="62"/>
      <c r="BN84" s="270"/>
      <c r="BO84" s="62"/>
      <c r="BP84" s="62"/>
      <c r="BQ84" s="62"/>
      <c r="BR84" s="62"/>
      <c r="BS84" s="62"/>
      <c r="BT84" s="62"/>
      <c r="BU84" s="62"/>
      <c r="BV84" s="62"/>
      <c r="BW84" s="62"/>
      <c r="BX84" s="62"/>
      <c r="BY84" s="62"/>
      <c r="BZ84" s="62"/>
      <c r="CA84" s="62"/>
      <c r="CB84" s="62"/>
      <c r="CC84" s="62"/>
      <c r="CD84" s="62"/>
      <c r="CE84" s="62"/>
      <c r="CF84" s="62"/>
      <c r="CG84" s="62"/>
      <c r="CH84" s="62"/>
      <c r="CI84" s="61"/>
      <c r="CJ84" s="62"/>
      <c r="CK84" s="62"/>
      <c r="CL84" s="62"/>
      <c r="CM84" s="62"/>
      <c r="CN84" s="174"/>
      <c r="CO84" s="61"/>
      <c r="CP84" s="62"/>
      <c r="CQ84" s="62"/>
      <c r="CR84" s="62"/>
      <c r="CS84" s="62"/>
      <c r="CT84" s="174"/>
      <c r="CU84" s="61"/>
      <c r="CV84" s="62"/>
      <c r="CW84" s="62"/>
      <c r="CX84" s="62"/>
      <c r="CY84" s="62"/>
      <c r="DB84" s="62"/>
      <c r="DC84" s="62"/>
      <c r="DD84" s="62"/>
      <c r="DE84" s="62"/>
      <c r="DH84" s="3"/>
      <c r="DI84" s="3"/>
      <c r="DJ84" s="3"/>
    </row>
    <row r="85" spans="1:114" ht="12.75" customHeight="1" x14ac:dyDescent="0.3">
      <c r="A85" s="78"/>
      <c r="B85" s="35"/>
      <c r="C85" s="6"/>
      <c r="D85" s="36"/>
      <c r="E85" s="26"/>
      <c r="F85" s="271"/>
      <c r="G85" s="37"/>
      <c r="H85" s="101" t="s">
        <v>252</v>
      </c>
      <c r="I85" s="36">
        <f>COUNTIFS(I33:I82,"&gt;0",A33:A82,"Ж")</f>
        <v>0</v>
      </c>
      <c r="J85" s="8"/>
      <c r="K85" s="36">
        <f>COUNTIFS(K33:K82,"&gt;0",C33:C82,"Ж")</f>
        <v>0</v>
      </c>
      <c r="L85" s="8"/>
      <c r="M85" s="36">
        <f>COUNTIFS(M33:M82,"&gt;0",E33:E82,"Ж")</f>
        <v>0</v>
      </c>
      <c r="N85" s="8"/>
      <c r="O85" s="36">
        <f>COUNTIFS(O33:O82,"&gt;0",G33:G82,"Ж")</f>
        <v>0</v>
      </c>
      <c r="P85" s="8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  <c r="AM85" s="272"/>
      <c r="AN85" s="272"/>
      <c r="AO85" s="272"/>
      <c r="AP85" s="272"/>
      <c r="AQ85" s="272"/>
      <c r="AR85" s="272"/>
      <c r="AS85" s="272"/>
      <c r="AT85" s="272"/>
      <c r="AU85" s="272"/>
      <c r="AV85" s="272"/>
      <c r="AW85" s="272"/>
      <c r="AX85" s="272"/>
      <c r="AY85" s="272"/>
      <c r="AZ85" s="272"/>
      <c r="BA85" s="272"/>
      <c r="BB85" s="272"/>
      <c r="BC85" s="272"/>
      <c r="BD85" s="272"/>
      <c r="BE85" s="57"/>
      <c r="BF85" s="272"/>
      <c r="BG85" s="272"/>
      <c r="BH85" s="272"/>
      <c r="BI85" s="57"/>
      <c r="BJ85" s="57"/>
      <c r="BK85" s="272"/>
      <c r="BL85" s="272"/>
      <c r="BM85" s="272"/>
      <c r="BN85" s="57"/>
      <c r="BO85" s="272"/>
      <c r="BP85" s="272"/>
      <c r="BQ85" s="272"/>
      <c r="BR85" s="272"/>
      <c r="BS85" s="272"/>
      <c r="BT85" s="272"/>
      <c r="BU85" s="272"/>
      <c r="BV85" s="272"/>
      <c r="BW85" s="272"/>
      <c r="BX85" s="272"/>
      <c r="BY85" s="272"/>
      <c r="BZ85" s="272"/>
      <c r="CA85" s="272"/>
      <c r="CB85" s="272"/>
      <c r="CC85" s="272"/>
      <c r="CD85" s="57"/>
      <c r="CE85" s="272"/>
      <c r="CF85" s="272"/>
      <c r="CG85" s="272"/>
      <c r="CH85" s="57"/>
      <c r="CI85" s="272"/>
      <c r="CJ85" s="272"/>
      <c r="CK85" s="272"/>
      <c r="CL85" s="272"/>
      <c r="CM85" s="57"/>
      <c r="CN85" s="58"/>
      <c r="CO85" s="59"/>
      <c r="CP85" s="272"/>
      <c r="CQ85" s="272"/>
      <c r="CR85" s="272"/>
      <c r="CS85" s="57"/>
      <c r="CT85" s="8"/>
      <c r="CU85" s="37"/>
      <c r="CV85" s="272"/>
      <c r="CW85" s="272"/>
      <c r="CX85" s="272"/>
      <c r="CY85" s="57"/>
      <c r="CZ85" s="8"/>
      <c r="DB85" s="272"/>
      <c r="DC85" s="272"/>
      <c r="DD85" s="272"/>
      <c r="DE85" s="57"/>
      <c r="DF85" s="6"/>
    </row>
    <row r="86" spans="1:114" ht="12.75" customHeight="1" x14ac:dyDescent="0.3">
      <c r="A86" s="78"/>
      <c r="B86" s="35"/>
      <c r="C86" s="6"/>
      <c r="D86" s="36"/>
      <c r="E86" s="26"/>
      <c r="F86" s="271"/>
      <c r="G86" s="37"/>
      <c r="H86" s="101" t="s">
        <v>253</v>
      </c>
      <c r="I86" s="36">
        <f>COUNTIFS(I33:I82,"&gt;0",A33:A82,"М")</f>
        <v>0</v>
      </c>
      <c r="J86" s="8"/>
      <c r="K86" s="36">
        <f>COUNTIFS(K33:K82,"&gt;0",C33:C82,"М")</f>
        <v>0</v>
      </c>
      <c r="L86" s="8"/>
      <c r="M86" s="36">
        <f>COUNTIFS(M33:M82,"&gt;0",E33:E82,"М")</f>
        <v>0</v>
      </c>
      <c r="N86" s="8"/>
      <c r="O86" s="36">
        <f>COUNTIFS(O33:O82,"&gt;0",G33:G82,"М")</f>
        <v>0</v>
      </c>
      <c r="P86" s="8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  <c r="AM86" s="272"/>
      <c r="AN86" s="272"/>
      <c r="AO86" s="272"/>
      <c r="AP86" s="272"/>
      <c r="AQ86" s="272"/>
      <c r="AR86" s="272"/>
      <c r="AS86" s="272"/>
      <c r="AT86" s="272"/>
      <c r="AU86" s="272"/>
      <c r="AV86" s="272"/>
      <c r="AW86" s="272"/>
      <c r="AX86" s="272"/>
      <c r="AY86" s="272"/>
      <c r="AZ86" s="272"/>
      <c r="BA86" s="272"/>
      <c r="BB86" s="272"/>
      <c r="BC86" s="272"/>
      <c r="BD86" s="272"/>
      <c r="BE86" s="57"/>
      <c r="BF86" s="272"/>
      <c r="BG86" s="272"/>
      <c r="BH86" s="272"/>
      <c r="BI86" s="57"/>
      <c r="BJ86" s="57"/>
      <c r="BK86" s="272"/>
      <c r="BL86" s="272"/>
      <c r="BM86" s="272"/>
      <c r="BN86" s="57"/>
      <c r="BO86" s="272"/>
      <c r="BP86" s="272"/>
      <c r="BQ86" s="272"/>
      <c r="BR86" s="272"/>
      <c r="BS86" s="272"/>
      <c r="BT86" s="272"/>
      <c r="BU86" s="272"/>
      <c r="BV86" s="272"/>
      <c r="BW86" s="272"/>
      <c r="BX86" s="272"/>
      <c r="BY86" s="272"/>
      <c r="BZ86" s="272"/>
      <c r="CA86" s="272"/>
      <c r="CB86" s="272"/>
      <c r="CC86" s="272"/>
      <c r="CD86" s="57"/>
      <c r="CE86" s="272"/>
      <c r="CF86" s="272"/>
      <c r="CG86" s="272"/>
      <c r="CH86" s="57"/>
      <c r="CI86" s="272"/>
      <c r="CJ86" s="272"/>
      <c r="CK86" s="272"/>
      <c r="CL86" s="272"/>
      <c r="CM86" s="57"/>
      <c r="CN86" s="58"/>
      <c r="CO86" s="59"/>
      <c r="CP86" s="272"/>
      <c r="CQ86" s="272"/>
      <c r="CR86" s="272"/>
      <c r="CS86" s="57"/>
      <c r="CT86" s="8"/>
      <c r="CU86" s="37"/>
      <c r="CV86" s="272"/>
      <c r="CW86" s="272"/>
      <c r="CX86" s="272"/>
      <c r="CY86" s="57"/>
      <c r="CZ86" s="8"/>
      <c r="DB86" s="272"/>
      <c r="DC86" s="272"/>
      <c r="DD86" s="272"/>
      <c r="DE86" s="57"/>
      <c r="DF86" s="6"/>
    </row>
    <row r="87" spans="1:114" ht="10.5" customHeight="1" x14ac:dyDescent="0.3">
      <c r="A87" s="1"/>
      <c r="B87" s="23"/>
      <c r="C87" s="2"/>
      <c r="D87" s="269"/>
      <c r="E87" s="269"/>
      <c r="F87" s="269"/>
      <c r="G87" s="101"/>
      <c r="H87" s="101"/>
      <c r="I87" s="101"/>
      <c r="J87" s="118"/>
      <c r="K87" s="118"/>
      <c r="L87" s="118"/>
      <c r="M87" s="118"/>
      <c r="N87" s="118"/>
      <c r="O87" s="62"/>
      <c r="P87" s="62"/>
      <c r="Q87" s="118"/>
      <c r="R87" s="118"/>
      <c r="S87" s="118"/>
      <c r="T87" s="62"/>
      <c r="U87" s="62"/>
      <c r="V87" s="118"/>
      <c r="W87" s="118"/>
      <c r="X87" s="118"/>
      <c r="Y87" s="60"/>
      <c r="Z87" s="60"/>
      <c r="AA87" s="118"/>
      <c r="AB87" s="118"/>
      <c r="AC87" s="118"/>
      <c r="AD87" s="60"/>
      <c r="AE87" s="60"/>
      <c r="AF87" s="118"/>
      <c r="AG87" s="118"/>
      <c r="AH87" s="118"/>
      <c r="AI87" s="61"/>
      <c r="AJ87" s="61"/>
      <c r="AK87" s="118"/>
      <c r="AL87" s="118"/>
      <c r="AM87" s="118"/>
      <c r="AN87" s="61"/>
      <c r="AO87" s="61"/>
      <c r="AP87" s="118"/>
      <c r="AQ87" s="118"/>
      <c r="AR87" s="118"/>
      <c r="AS87" s="62"/>
      <c r="AT87" s="62"/>
      <c r="AU87" s="118"/>
      <c r="AV87" s="118"/>
      <c r="AW87" s="118"/>
      <c r="AX87" s="62"/>
      <c r="AY87" s="62"/>
      <c r="AZ87" s="118"/>
      <c r="BA87" s="118"/>
      <c r="BB87" s="118"/>
      <c r="BC87" s="62"/>
      <c r="BD87" s="62"/>
      <c r="BE87" s="118"/>
      <c r="BF87" s="118"/>
      <c r="BG87" s="118"/>
      <c r="BH87" s="270"/>
      <c r="BI87" s="270"/>
      <c r="BJ87" s="118"/>
      <c r="BK87" s="118"/>
      <c r="BL87" s="118"/>
      <c r="BM87" s="62"/>
      <c r="BN87" s="62"/>
      <c r="BO87" s="118"/>
      <c r="BP87" s="118"/>
      <c r="BQ87" s="118"/>
      <c r="BR87" s="62"/>
      <c r="BS87" s="62"/>
      <c r="BT87" s="118"/>
      <c r="BU87" s="118"/>
      <c r="BV87" s="118"/>
      <c r="BW87" s="62"/>
      <c r="BX87" s="62"/>
      <c r="BY87" s="118"/>
      <c r="BZ87" s="118"/>
      <c r="CA87" s="118"/>
      <c r="CB87" s="62"/>
      <c r="CC87" s="174"/>
      <c r="CD87" s="118"/>
      <c r="CE87" s="118"/>
      <c r="CF87" s="118"/>
      <c r="CG87" s="62"/>
      <c r="CH87" s="61"/>
      <c r="CI87" s="174"/>
      <c r="CJ87" s="118"/>
      <c r="CK87" s="118"/>
      <c r="CL87" s="118"/>
      <c r="CM87" s="62"/>
      <c r="CN87" s="61"/>
      <c r="CO87" s="174"/>
      <c r="CP87" s="118"/>
      <c r="CQ87" s="118"/>
      <c r="CR87" s="118"/>
      <c r="CS87" s="62"/>
      <c r="CT87" s="61"/>
      <c r="CU87" s="3"/>
      <c r="CV87" s="118"/>
      <c r="CW87" s="118"/>
      <c r="CX87" s="118"/>
      <c r="CY87" s="62"/>
      <c r="CZ87" s="3"/>
      <c r="DA87" s="3"/>
    </row>
    <row r="88" spans="1:114" ht="12.75" customHeight="1" x14ac:dyDescent="0.3">
      <c r="A88" s="465" t="s">
        <v>132</v>
      </c>
      <c r="B88" s="2"/>
      <c r="C88" s="2"/>
      <c r="E88" s="465" t="s">
        <v>243</v>
      </c>
      <c r="G88" s="2"/>
      <c r="H88" s="2"/>
      <c r="I88" s="2"/>
      <c r="J88" s="2"/>
      <c r="K88" s="2"/>
      <c r="L88" s="2"/>
      <c r="M88" s="2"/>
      <c r="N88" s="2"/>
      <c r="O88" s="118"/>
      <c r="P88" s="62"/>
      <c r="Q88" s="2"/>
      <c r="R88" s="2"/>
      <c r="S88" s="2"/>
      <c r="T88" s="62"/>
      <c r="U88" s="62"/>
      <c r="V88" s="2"/>
      <c r="W88" s="2"/>
      <c r="X88" s="2"/>
      <c r="Y88" s="60"/>
      <c r="Z88" s="60"/>
      <c r="AA88" s="2"/>
      <c r="AB88" s="2"/>
      <c r="AC88" s="2"/>
      <c r="AD88" s="60"/>
      <c r="AE88" s="60"/>
      <c r="AF88" s="2"/>
      <c r="AG88" s="2"/>
      <c r="AH88" s="2"/>
      <c r="AI88" s="61"/>
      <c r="AJ88" s="61"/>
      <c r="AK88" s="2"/>
      <c r="AL88" s="2"/>
      <c r="AM88" s="2"/>
      <c r="AN88" s="61"/>
      <c r="AO88" s="61"/>
      <c r="AP88" s="2"/>
      <c r="AQ88" s="2"/>
      <c r="AR88" s="2"/>
      <c r="AS88" s="62"/>
      <c r="AT88" s="62"/>
      <c r="AU88" s="2"/>
      <c r="AV88" s="2"/>
      <c r="AW88" s="2"/>
      <c r="AX88" s="62"/>
      <c r="AY88" s="62"/>
      <c r="AZ88" s="2"/>
      <c r="BA88" s="2"/>
      <c r="BB88" s="2"/>
      <c r="BC88" s="62"/>
      <c r="BD88" s="62"/>
      <c r="BE88" s="2"/>
      <c r="BF88" s="2"/>
      <c r="BG88" s="2"/>
      <c r="BH88" s="62"/>
      <c r="BI88" s="62"/>
      <c r="BJ88" s="2"/>
      <c r="BK88" s="2"/>
      <c r="BL88" s="2"/>
      <c r="BM88" s="62"/>
      <c r="BN88" s="62"/>
      <c r="BO88" s="2"/>
      <c r="BP88" s="2"/>
      <c r="BQ88" s="2"/>
      <c r="BR88" s="62"/>
      <c r="BS88" s="62"/>
      <c r="BT88" s="2"/>
      <c r="BU88" s="2"/>
      <c r="BV88" s="2"/>
      <c r="BW88" s="62"/>
      <c r="BX88" s="62"/>
      <c r="BY88" s="2"/>
      <c r="BZ88" s="2"/>
      <c r="CA88" s="2"/>
      <c r="CB88" s="62"/>
      <c r="CC88" s="174"/>
      <c r="CD88" s="2"/>
      <c r="CE88" s="2"/>
      <c r="CF88" s="2"/>
      <c r="CG88" s="62"/>
      <c r="CH88" s="61"/>
      <c r="CI88" s="174"/>
      <c r="CJ88" s="2"/>
      <c r="CK88" s="2"/>
      <c r="CL88" s="2"/>
      <c r="CM88" s="62"/>
      <c r="CN88" s="61"/>
      <c r="CO88" s="174"/>
      <c r="CP88" s="2"/>
      <c r="CQ88" s="2"/>
      <c r="CR88" s="2"/>
      <c r="CS88" s="62"/>
      <c r="CT88" s="61"/>
      <c r="CU88" s="3"/>
      <c r="CV88" s="2"/>
      <c r="CW88" s="2"/>
      <c r="CX88" s="2"/>
      <c r="CY88" s="62"/>
      <c r="CZ88" s="3"/>
      <c r="DA88" s="3"/>
    </row>
    <row r="89" spans="1:114" ht="12.75" customHeight="1" x14ac:dyDescent="0.3">
      <c r="A89" s="465" t="s">
        <v>132</v>
      </c>
      <c r="B89" s="2"/>
      <c r="C89" s="2"/>
      <c r="E89" s="465" t="s">
        <v>244</v>
      </c>
      <c r="G89" s="2"/>
      <c r="H89" s="2"/>
      <c r="I89" s="2"/>
      <c r="J89" s="2"/>
      <c r="K89" s="2"/>
      <c r="L89" s="2"/>
      <c r="M89" s="2"/>
      <c r="N89" s="2"/>
      <c r="O89" s="62"/>
      <c r="P89" s="62"/>
      <c r="Q89" s="2"/>
      <c r="R89" s="2"/>
      <c r="S89" s="2"/>
      <c r="T89" s="62"/>
      <c r="U89" s="62"/>
      <c r="V89" s="2"/>
      <c r="W89" s="2"/>
      <c r="X89" s="2"/>
      <c r="Y89" s="60"/>
      <c r="Z89" s="60"/>
      <c r="AA89" s="2"/>
      <c r="AB89" s="2"/>
      <c r="AC89" s="2"/>
      <c r="AD89" s="60"/>
      <c r="AE89" s="60"/>
      <c r="AF89" s="2"/>
      <c r="AG89" s="2"/>
      <c r="AH89" s="2"/>
      <c r="AI89" s="61"/>
      <c r="AJ89" s="61"/>
      <c r="AK89" s="2"/>
      <c r="AL89" s="2"/>
      <c r="AM89" s="2"/>
      <c r="AN89" s="61"/>
      <c r="AO89" s="61"/>
      <c r="AP89" s="2"/>
      <c r="AQ89" s="2"/>
      <c r="AR89" s="2"/>
      <c r="AS89" s="62"/>
      <c r="AT89" s="62"/>
      <c r="AU89" s="2"/>
      <c r="AV89" s="2"/>
      <c r="AW89" s="2"/>
      <c r="AX89" s="62"/>
      <c r="AY89" s="62"/>
      <c r="AZ89" s="2"/>
      <c r="BA89" s="2"/>
      <c r="BB89" s="2"/>
      <c r="BC89" s="62"/>
      <c r="BD89" s="62"/>
      <c r="BE89" s="2"/>
      <c r="BF89" s="2"/>
      <c r="BG89" s="2"/>
      <c r="BH89" s="62"/>
      <c r="BI89" s="62"/>
      <c r="BJ89" s="2"/>
      <c r="BK89" s="2"/>
      <c r="BL89" s="2"/>
      <c r="BM89" s="62"/>
      <c r="BN89" s="62"/>
      <c r="BO89" s="2"/>
      <c r="BP89" s="2"/>
      <c r="BQ89" s="2"/>
      <c r="BR89" s="62"/>
      <c r="BS89" s="62"/>
      <c r="BT89" s="2"/>
      <c r="BU89" s="2"/>
      <c r="BV89" s="2"/>
      <c r="BW89" s="62"/>
      <c r="BX89" s="62"/>
      <c r="BY89" s="2"/>
      <c r="BZ89" s="2"/>
      <c r="CA89" s="2"/>
      <c r="CB89" s="62"/>
      <c r="CC89" s="174"/>
      <c r="CD89" s="2"/>
      <c r="CE89" s="2"/>
      <c r="CF89" s="2"/>
      <c r="CG89" s="62"/>
      <c r="CH89" s="61"/>
      <c r="CI89" s="174"/>
      <c r="CJ89" s="2"/>
      <c r="CK89" s="2"/>
      <c r="CL89" s="2"/>
      <c r="CM89" s="62"/>
      <c r="CN89" s="61"/>
      <c r="CO89" s="174"/>
      <c r="CP89" s="2"/>
      <c r="CQ89" s="2"/>
      <c r="CR89" s="2"/>
      <c r="CS89" s="62"/>
      <c r="CT89" s="61"/>
      <c r="CU89" s="3"/>
      <c r="CV89" s="2"/>
      <c r="CW89" s="2"/>
      <c r="CX89" s="2"/>
      <c r="CY89" s="62"/>
      <c r="CZ89" s="3"/>
      <c r="DA89" s="3"/>
    </row>
    <row r="90" spans="1:114" ht="12.75" customHeight="1" x14ac:dyDescent="0.3">
      <c r="A90" s="465" t="s">
        <v>132</v>
      </c>
      <c r="B90" s="2"/>
      <c r="C90" s="2"/>
      <c r="E90" s="465" t="s">
        <v>245</v>
      </c>
      <c r="G90" s="2"/>
      <c r="H90" s="2"/>
      <c r="I90" s="2"/>
      <c r="J90" s="2"/>
      <c r="K90" s="2"/>
      <c r="L90" s="2"/>
      <c r="M90" s="2"/>
      <c r="N90" s="2"/>
      <c r="O90" s="62"/>
      <c r="P90" s="62"/>
      <c r="Q90" s="2"/>
      <c r="R90" s="2"/>
      <c r="S90" s="2"/>
      <c r="T90" s="62"/>
      <c r="U90" s="62"/>
      <c r="V90" s="2"/>
      <c r="W90" s="2"/>
      <c r="X90" s="2"/>
      <c r="Y90" s="60"/>
      <c r="Z90" s="60"/>
      <c r="AA90" s="2"/>
      <c r="AB90" s="2"/>
      <c r="AC90" s="2"/>
      <c r="AD90" s="60"/>
      <c r="AE90" s="60"/>
      <c r="AF90" s="2"/>
      <c r="AG90" s="2"/>
      <c r="AH90" s="2"/>
      <c r="AI90" s="61"/>
      <c r="AJ90" s="61"/>
      <c r="AK90" s="2"/>
      <c r="AL90" s="2"/>
      <c r="AM90" s="2"/>
      <c r="AN90" s="61"/>
      <c r="AO90" s="61"/>
      <c r="AP90" s="2"/>
      <c r="AQ90" s="2"/>
      <c r="AR90" s="2"/>
      <c r="AS90" s="62"/>
      <c r="AT90" s="62"/>
      <c r="AU90" s="2"/>
      <c r="AV90" s="2"/>
      <c r="AW90" s="2"/>
      <c r="AX90" s="62"/>
      <c r="AY90" s="62"/>
      <c r="AZ90" s="2"/>
      <c r="BA90" s="2"/>
      <c r="BB90" s="2"/>
      <c r="BC90" s="62"/>
      <c r="BD90" s="62"/>
      <c r="BE90" s="2"/>
      <c r="BF90" s="2"/>
      <c r="BG90" s="2"/>
      <c r="BH90" s="62"/>
      <c r="BI90" s="62"/>
      <c r="BJ90" s="2"/>
      <c r="BK90" s="2"/>
      <c r="BL90" s="2"/>
      <c r="BM90" s="62"/>
      <c r="BN90" s="62"/>
      <c r="BO90" s="2"/>
      <c r="BP90" s="2"/>
      <c r="BQ90" s="2"/>
      <c r="BR90" s="62"/>
      <c r="BS90" s="62"/>
      <c r="BT90" s="2"/>
      <c r="BU90" s="2"/>
      <c r="BV90" s="2"/>
      <c r="BW90" s="62"/>
      <c r="BX90" s="62"/>
      <c r="BY90" s="2"/>
      <c r="BZ90" s="2"/>
      <c r="CA90" s="2"/>
      <c r="CB90" s="62"/>
      <c r="CC90" s="174"/>
      <c r="CD90" s="2"/>
      <c r="CE90" s="2"/>
      <c r="CF90" s="2"/>
      <c r="CG90" s="62"/>
      <c r="CH90" s="61"/>
      <c r="CI90" s="174"/>
      <c r="CJ90" s="2"/>
      <c r="CK90" s="2"/>
      <c r="CL90" s="2"/>
      <c r="CM90" s="62"/>
      <c r="CN90" s="61"/>
      <c r="CO90" s="174"/>
      <c r="CP90" s="2"/>
      <c r="CQ90" s="2"/>
      <c r="CR90" s="2"/>
      <c r="CS90" s="62"/>
      <c r="CT90" s="61"/>
      <c r="CU90" s="3"/>
      <c r="CV90" s="2"/>
      <c r="CW90" s="2"/>
      <c r="CX90" s="2"/>
      <c r="CY90" s="62"/>
      <c r="CZ90" s="3"/>
      <c r="DA90" s="3"/>
    </row>
    <row r="91" spans="1:114" ht="12.75" customHeight="1" x14ac:dyDescent="0.3">
      <c r="A91" s="16"/>
      <c r="B91" s="2"/>
      <c r="C91" s="2"/>
      <c r="D91" s="16"/>
      <c r="E91" s="3"/>
      <c r="F91" s="3"/>
      <c r="G91" s="2"/>
      <c r="H91" s="2"/>
      <c r="I91" s="2"/>
      <c r="J91" s="2"/>
      <c r="K91" s="2"/>
      <c r="L91" s="2"/>
      <c r="M91" s="2"/>
      <c r="N91" s="2"/>
      <c r="O91" s="62"/>
      <c r="P91" s="62"/>
      <c r="Q91" s="2"/>
      <c r="R91" s="2"/>
      <c r="S91" s="2"/>
      <c r="T91" s="62"/>
      <c r="U91" s="62"/>
      <c r="V91" s="2"/>
      <c r="W91" s="2"/>
      <c r="X91" s="2"/>
      <c r="Y91" s="60"/>
      <c r="Z91" s="60"/>
      <c r="AA91" s="2"/>
      <c r="AB91" s="2"/>
      <c r="AC91" s="2"/>
      <c r="AD91" s="60"/>
      <c r="AE91" s="60"/>
      <c r="AF91" s="2"/>
      <c r="AG91" s="2"/>
      <c r="AH91" s="2"/>
      <c r="AI91" s="61"/>
      <c r="AJ91" s="61"/>
      <c r="AK91" s="2"/>
      <c r="AL91" s="2"/>
      <c r="AM91" s="2"/>
      <c r="AN91" s="61"/>
      <c r="AO91" s="61"/>
      <c r="AP91" s="2"/>
      <c r="AQ91" s="2"/>
      <c r="AR91" s="2"/>
      <c r="AS91" s="62"/>
      <c r="AT91" s="62"/>
      <c r="AU91" s="2"/>
      <c r="AV91" s="2"/>
      <c r="AW91" s="2"/>
      <c r="AX91" s="62"/>
      <c r="AY91" s="62"/>
      <c r="AZ91" s="2"/>
      <c r="BA91" s="2"/>
      <c r="BB91" s="2"/>
      <c r="BC91" s="62"/>
      <c r="BD91" s="62"/>
      <c r="BE91" s="2"/>
      <c r="BF91" s="2"/>
      <c r="BG91" s="2"/>
      <c r="BH91" s="62"/>
      <c r="BI91" s="62"/>
      <c r="BJ91" s="2"/>
      <c r="BK91" s="2"/>
      <c r="BL91" s="2"/>
      <c r="BM91" s="62"/>
      <c r="BN91" s="62"/>
      <c r="BO91" s="2"/>
      <c r="BP91" s="2"/>
      <c r="BQ91" s="2"/>
      <c r="BR91" s="62"/>
      <c r="BS91" s="62"/>
      <c r="BT91" s="2"/>
      <c r="BU91" s="2"/>
      <c r="BV91" s="2"/>
      <c r="BW91" s="62"/>
      <c r="BX91" s="62"/>
      <c r="BY91" s="2"/>
      <c r="BZ91" s="2"/>
      <c r="CA91" s="2"/>
      <c r="CB91" s="62"/>
      <c r="CC91" s="174"/>
      <c r="CD91" s="2"/>
      <c r="CE91" s="2"/>
      <c r="CF91" s="2"/>
      <c r="CG91" s="62"/>
      <c r="CH91" s="61"/>
      <c r="CI91" s="174"/>
      <c r="CJ91" s="2"/>
      <c r="CK91" s="2"/>
      <c r="CL91" s="2"/>
      <c r="CM91" s="62"/>
      <c r="CN91" s="61"/>
      <c r="CO91" s="174"/>
      <c r="CP91" s="2"/>
      <c r="CQ91" s="2"/>
      <c r="CR91" s="2"/>
      <c r="CS91" s="62"/>
      <c r="CT91" s="61"/>
      <c r="CU91" s="3"/>
      <c r="CV91" s="2"/>
      <c r="CW91" s="2"/>
      <c r="CX91" s="2"/>
      <c r="CY91" s="62"/>
      <c r="CZ91" s="3"/>
      <c r="DA91" s="3"/>
    </row>
    <row r="92" spans="1:114" ht="12.75" customHeight="1" x14ac:dyDescent="0.3">
      <c r="A92" s="16"/>
      <c r="B92" s="2"/>
      <c r="C92" s="2"/>
      <c r="D92" s="16"/>
      <c r="E92" s="3"/>
      <c r="F92" s="3"/>
      <c r="G92" s="2"/>
      <c r="H92" s="2"/>
      <c r="I92" s="2"/>
      <c r="J92" s="2"/>
      <c r="K92" s="2"/>
      <c r="L92" s="2"/>
      <c r="M92" s="2"/>
      <c r="N92" s="2"/>
      <c r="O92" s="62"/>
      <c r="P92" s="62"/>
      <c r="Q92" s="2"/>
      <c r="R92" s="2"/>
      <c r="S92" s="2"/>
      <c r="T92" s="62"/>
      <c r="U92" s="62"/>
      <c r="V92" s="2"/>
      <c r="W92" s="2"/>
      <c r="X92" s="2"/>
      <c r="Y92" s="60"/>
      <c r="Z92" s="60"/>
      <c r="AA92" s="2"/>
      <c r="AB92" s="2"/>
      <c r="AC92" s="2"/>
      <c r="AD92" s="60"/>
      <c r="AE92" s="60"/>
      <c r="AF92" s="2"/>
      <c r="AG92" s="2"/>
      <c r="AH92" s="2"/>
      <c r="AI92" s="61"/>
      <c r="AJ92" s="61"/>
      <c r="AK92" s="2"/>
      <c r="AL92" s="2"/>
      <c r="AM92" s="2"/>
      <c r="AN92" s="61"/>
      <c r="AO92" s="61"/>
      <c r="AP92" s="2"/>
      <c r="AQ92" s="2"/>
      <c r="AR92" s="2"/>
      <c r="AS92" s="62"/>
      <c r="AT92" s="62"/>
      <c r="AU92" s="2"/>
      <c r="AV92" s="2"/>
      <c r="AW92" s="2"/>
      <c r="AX92" s="62"/>
      <c r="AY92" s="62"/>
      <c r="AZ92" s="2"/>
      <c r="BA92" s="2"/>
      <c r="BB92" s="2"/>
      <c r="BC92" s="62"/>
      <c r="BD92" s="62"/>
      <c r="BE92" s="2"/>
      <c r="BF92" s="2"/>
      <c r="BG92" s="2"/>
      <c r="BH92" s="62"/>
      <c r="BI92" s="62"/>
      <c r="BJ92" s="2"/>
      <c r="BK92" s="2"/>
      <c r="BL92" s="2"/>
      <c r="BM92" s="62"/>
      <c r="BN92" s="62"/>
      <c r="BO92" s="2"/>
      <c r="BP92" s="2"/>
      <c r="BQ92" s="2"/>
      <c r="BR92" s="62"/>
      <c r="BS92" s="62"/>
      <c r="BT92" s="2"/>
      <c r="BU92" s="2"/>
      <c r="BV92" s="2"/>
      <c r="BW92" s="62"/>
      <c r="BX92" s="62"/>
      <c r="BY92" s="2"/>
      <c r="BZ92" s="2"/>
      <c r="CA92" s="2"/>
      <c r="CB92" s="62"/>
      <c r="CC92" s="174"/>
      <c r="CD92" s="2"/>
      <c r="CE92" s="2"/>
      <c r="CF92" s="2"/>
      <c r="CG92" s="62"/>
      <c r="CH92" s="61"/>
      <c r="CI92" s="174"/>
      <c r="CJ92" s="2"/>
      <c r="CK92" s="2"/>
      <c r="CL92" s="2"/>
      <c r="CM92" s="62"/>
      <c r="CN92" s="61"/>
      <c r="CO92" s="174"/>
      <c r="CP92" s="2"/>
      <c r="CQ92" s="2"/>
      <c r="CR92" s="2"/>
      <c r="CS92" s="62"/>
      <c r="CT92" s="61"/>
      <c r="CU92" s="3"/>
      <c r="CV92" s="2"/>
      <c r="CW92" s="2"/>
      <c r="CX92" s="2"/>
      <c r="CY92" s="62"/>
      <c r="CZ92" s="3"/>
      <c r="DA92" s="3"/>
    </row>
    <row r="93" spans="1:114" ht="15.75" customHeight="1" x14ac:dyDescent="0.3">
      <c r="A93" s="102"/>
      <c r="B93" s="443" t="s">
        <v>133</v>
      </c>
      <c r="C93" s="41"/>
      <c r="D93" s="102"/>
      <c r="E93" s="42"/>
      <c r="F93" s="42"/>
      <c r="G93" s="41"/>
      <c r="H93" s="41"/>
      <c r="I93" s="41"/>
      <c r="J93" s="41"/>
      <c r="K93" s="41"/>
      <c r="L93" s="41"/>
      <c r="M93" s="41"/>
      <c r="N93" s="41"/>
      <c r="O93" s="103"/>
      <c r="P93" s="103"/>
      <c r="Q93" s="41"/>
      <c r="R93" s="41"/>
      <c r="S93" s="41"/>
      <c r="T93" s="103"/>
      <c r="U93" s="103"/>
      <c r="V93" s="41"/>
      <c r="W93" s="41"/>
      <c r="X93" s="41"/>
      <c r="Y93" s="104"/>
      <c r="Z93" s="104"/>
      <c r="AA93" s="41"/>
      <c r="AB93" s="41"/>
      <c r="AC93" s="41"/>
      <c r="AD93" s="104"/>
      <c r="AE93" s="104"/>
      <c r="AF93" s="41"/>
      <c r="AG93" s="41"/>
      <c r="AH93" s="41"/>
      <c r="AI93" s="105"/>
      <c r="AJ93" s="105"/>
      <c r="AK93" s="41"/>
      <c r="AL93" s="41"/>
      <c r="AM93" s="41"/>
      <c r="AN93" s="105"/>
      <c r="AO93" s="105"/>
      <c r="AP93" s="41"/>
      <c r="AQ93" s="41"/>
      <c r="AR93" s="41"/>
      <c r="AS93" s="103"/>
      <c r="AT93" s="103"/>
      <c r="AU93" s="41"/>
      <c r="AV93" s="41"/>
      <c r="AW93" s="41"/>
      <c r="AX93" s="103"/>
      <c r="AY93" s="103"/>
      <c r="AZ93" s="41"/>
      <c r="BA93" s="41"/>
      <c r="BB93" s="41"/>
      <c r="BC93" s="103"/>
      <c r="BD93" s="103"/>
      <c r="BE93" s="41"/>
      <c r="BF93" s="41"/>
      <c r="BG93" s="41"/>
      <c r="BH93" s="103"/>
      <c r="BI93" s="103"/>
      <c r="BJ93" s="41"/>
      <c r="BK93" s="41"/>
      <c r="BL93" s="41"/>
      <c r="BM93" s="103"/>
      <c r="BN93" s="103"/>
      <c r="BO93" s="41"/>
      <c r="BP93" s="41"/>
      <c r="BQ93" s="41"/>
      <c r="BR93" s="103"/>
      <c r="BS93" s="103"/>
      <c r="BT93" s="41"/>
      <c r="BU93" s="41"/>
      <c r="BV93" s="41"/>
      <c r="BW93" s="103"/>
      <c r="BX93" s="103"/>
      <c r="BY93" s="41"/>
      <c r="BZ93" s="41"/>
      <c r="CA93" s="41"/>
      <c r="CB93" s="103"/>
      <c r="CC93" s="174"/>
      <c r="CD93" s="41"/>
      <c r="CE93" s="41"/>
      <c r="CF93" s="41"/>
      <c r="CG93" s="103"/>
      <c r="CH93" s="105"/>
      <c r="CI93" s="174"/>
      <c r="CJ93" s="41"/>
      <c r="CK93" s="41"/>
      <c r="CL93" s="41"/>
      <c r="CM93" s="103"/>
      <c r="CN93" s="105"/>
      <c r="CO93" s="174"/>
      <c r="CP93" s="41"/>
      <c r="CQ93" s="41"/>
      <c r="CR93" s="41"/>
      <c r="CS93" s="103"/>
      <c r="CT93" s="42"/>
      <c r="CV93" s="41"/>
      <c r="CW93" s="41"/>
      <c r="CX93" s="41"/>
      <c r="CY93" s="103"/>
    </row>
    <row r="94" spans="1:114" ht="17.399999999999999" x14ac:dyDescent="0.3">
      <c r="A94" s="102"/>
      <c r="B94" s="156" t="s">
        <v>254</v>
      </c>
      <c r="C94" s="41"/>
      <c r="D94" s="102"/>
      <c r="E94" s="42"/>
      <c r="F94" s="42"/>
      <c r="G94" s="41"/>
      <c r="H94" s="41"/>
      <c r="I94" s="41"/>
      <c r="J94" s="41"/>
      <c r="K94" s="41"/>
      <c r="L94" s="41"/>
      <c r="M94" s="41"/>
      <c r="N94" s="41"/>
      <c r="O94" s="103"/>
      <c r="P94" s="104"/>
      <c r="Q94" s="41"/>
      <c r="R94" s="41"/>
      <c r="S94" s="41"/>
      <c r="T94" s="104"/>
      <c r="U94" s="105"/>
      <c r="V94" s="41"/>
      <c r="W94" s="41"/>
      <c r="X94" s="41"/>
      <c r="Y94" s="105"/>
      <c r="Z94" s="103"/>
      <c r="AA94" s="41"/>
      <c r="AB94" s="41"/>
      <c r="AC94" s="41"/>
      <c r="AD94" s="103"/>
      <c r="AE94" s="103"/>
      <c r="AF94" s="41"/>
      <c r="AG94" s="41"/>
      <c r="AH94" s="41"/>
      <c r="AI94" s="105"/>
      <c r="AJ94" s="174"/>
      <c r="AK94" s="41"/>
      <c r="AL94" s="41"/>
      <c r="AM94" s="41"/>
      <c r="AN94" s="105"/>
      <c r="AO94" s="42"/>
      <c r="AP94" s="41"/>
      <c r="AQ94" s="41"/>
      <c r="AR94" s="41"/>
      <c r="AS94" s="42"/>
      <c r="AT94" s="42"/>
      <c r="AU94" s="41"/>
      <c r="AV94" s="41"/>
      <c r="AW94" s="41"/>
      <c r="AZ94" s="41"/>
      <c r="BA94" s="41"/>
      <c r="BB94" s="41"/>
      <c r="BE94" s="41"/>
      <c r="BF94" s="41"/>
      <c r="BG94" s="41"/>
      <c r="BJ94" s="41"/>
      <c r="BK94" s="41"/>
      <c r="BL94" s="41"/>
      <c r="BO94" s="41"/>
      <c r="BP94" s="41"/>
      <c r="BQ94" s="41"/>
      <c r="BT94" s="41"/>
      <c r="BU94" s="41"/>
      <c r="BV94" s="41"/>
      <c r="BY94" s="41"/>
      <c r="BZ94" s="41"/>
      <c r="CA94" s="41"/>
      <c r="CD94" s="41"/>
      <c r="CE94" s="41"/>
      <c r="CF94" s="41"/>
      <c r="CJ94" s="41"/>
      <c r="CK94" s="41"/>
      <c r="CL94" s="41"/>
      <c r="CP94" s="41"/>
      <c r="CQ94" s="41"/>
      <c r="CR94" s="41"/>
      <c r="CV94" s="41"/>
      <c r="CW94" s="41"/>
      <c r="CX94" s="41"/>
    </row>
    <row r="95" spans="1:114" s="273" customFormat="1" ht="18" x14ac:dyDescent="0.3">
      <c r="A95" s="445"/>
      <c r="B95" s="446" t="s">
        <v>282</v>
      </c>
      <c r="C95" s="446"/>
      <c r="D95" s="445"/>
      <c r="E95" s="447"/>
      <c r="F95" s="447"/>
      <c r="G95" s="446"/>
      <c r="H95" s="446"/>
      <c r="I95" s="446"/>
      <c r="J95" s="446"/>
      <c r="K95" s="446"/>
      <c r="L95" s="446"/>
      <c r="M95" s="446"/>
      <c r="N95" s="446"/>
      <c r="O95" s="448"/>
      <c r="P95" s="448"/>
      <c r="Q95" s="446"/>
      <c r="R95" s="446"/>
      <c r="S95" s="446"/>
      <c r="T95" s="448"/>
      <c r="U95" s="448"/>
      <c r="V95" s="446"/>
      <c r="W95" s="446"/>
      <c r="X95" s="446"/>
      <c r="Y95" s="449"/>
      <c r="Z95" s="449"/>
      <c r="AA95" s="446"/>
      <c r="AB95" s="446"/>
      <c r="AC95" s="446"/>
      <c r="AD95" s="449"/>
      <c r="AE95" s="449"/>
      <c r="AF95" s="446"/>
      <c r="AG95" s="446"/>
      <c r="AH95" s="446"/>
      <c r="AI95" s="450"/>
      <c r="AJ95" s="450"/>
      <c r="AK95" s="446"/>
      <c r="AL95" s="446"/>
      <c r="AM95" s="446"/>
      <c r="AN95" s="450"/>
      <c r="AO95" s="450"/>
      <c r="AP95" s="446"/>
      <c r="AQ95" s="446"/>
      <c r="AR95" s="446"/>
      <c r="AS95" s="448"/>
      <c r="AT95" s="448"/>
      <c r="AU95" s="446"/>
      <c r="AV95" s="446"/>
      <c r="AW95" s="446"/>
      <c r="AX95" s="448"/>
      <c r="AY95" s="448"/>
      <c r="AZ95" s="446"/>
      <c r="BA95" s="446"/>
      <c r="BB95" s="446"/>
      <c r="BC95" s="448"/>
      <c r="BD95" s="448"/>
      <c r="BE95" s="446"/>
      <c r="BF95" s="446"/>
      <c r="BG95" s="446"/>
      <c r="BH95" s="448"/>
      <c r="BI95" s="448"/>
      <c r="BJ95" s="446"/>
      <c r="BK95" s="446"/>
      <c r="BL95" s="446"/>
      <c r="BM95" s="448"/>
      <c r="BN95" s="448"/>
      <c r="BO95" s="446"/>
      <c r="BP95" s="446"/>
      <c r="BQ95" s="446"/>
      <c r="BR95" s="448"/>
      <c r="BS95" s="448"/>
      <c r="BT95" s="446"/>
      <c r="BU95" s="446"/>
      <c r="BV95" s="446"/>
      <c r="BW95" s="448"/>
      <c r="BX95" s="448"/>
      <c r="BY95" s="446"/>
      <c r="BZ95" s="446"/>
      <c r="CA95" s="446"/>
      <c r="CB95" s="448"/>
      <c r="CC95" s="450"/>
      <c r="CD95" s="446"/>
      <c r="CE95" s="446"/>
      <c r="CF95" s="446"/>
      <c r="CG95" s="448"/>
      <c r="CH95" s="451"/>
      <c r="CI95" s="450"/>
      <c r="CJ95" s="446"/>
      <c r="CK95" s="446"/>
      <c r="CL95" s="446"/>
      <c r="CM95" s="448"/>
      <c r="CN95" s="451"/>
      <c r="CO95" s="450"/>
      <c r="CP95" s="446"/>
      <c r="CQ95" s="446"/>
      <c r="CR95" s="446"/>
      <c r="CS95" s="448"/>
      <c r="CT95" s="447"/>
      <c r="CU95" s="447"/>
      <c r="CV95" s="446"/>
      <c r="CW95" s="446"/>
      <c r="CX95" s="446"/>
      <c r="CY95" s="448"/>
      <c r="CZ95" s="447"/>
    </row>
    <row r="96" spans="1:114" ht="18" x14ac:dyDescent="0.3">
      <c r="A96" s="16"/>
      <c r="B96" s="444" t="s">
        <v>134</v>
      </c>
      <c r="C96" s="2"/>
      <c r="D96" s="16"/>
      <c r="E96" s="3"/>
      <c r="F96" s="3"/>
      <c r="G96" s="2"/>
      <c r="H96" s="2"/>
      <c r="I96" s="2"/>
      <c r="J96" s="2"/>
      <c r="K96" s="2"/>
      <c r="L96" s="2"/>
      <c r="M96" s="2"/>
      <c r="N96" s="2"/>
      <c r="O96" s="62"/>
      <c r="P96" s="60"/>
      <c r="Q96" s="2"/>
      <c r="R96" s="2"/>
      <c r="S96" s="2"/>
      <c r="T96" s="60"/>
      <c r="U96" s="61"/>
      <c r="V96" s="2"/>
      <c r="W96" s="2"/>
      <c r="X96" s="2"/>
      <c r="Y96" s="61"/>
      <c r="Z96" s="62"/>
      <c r="AA96" s="2"/>
      <c r="AB96" s="2"/>
      <c r="AC96" s="2"/>
      <c r="AD96" s="62"/>
      <c r="AE96" s="62"/>
      <c r="AF96" s="2"/>
      <c r="AG96" s="2"/>
      <c r="AH96" s="2"/>
      <c r="AI96" s="61"/>
      <c r="AJ96" s="118"/>
      <c r="AK96" s="2"/>
      <c r="AL96" s="2"/>
      <c r="AM96" s="2"/>
      <c r="AN96" s="61"/>
      <c r="AO96" s="3"/>
      <c r="AP96" s="2"/>
      <c r="AQ96" s="2"/>
      <c r="AR96" s="2"/>
      <c r="AS96" s="3"/>
      <c r="AT96" s="3"/>
      <c r="AU96" s="2"/>
      <c r="AV96" s="2"/>
      <c r="AW96" s="2"/>
      <c r="AZ96" s="2"/>
      <c r="BA96" s="2"/>
      <c r="BB96" s="2"/>
      <c r="BE96" s="2"/>
      <c r="BF96" s="2"/>
      <c r="BG96" s="2"/>
      <c r="BJ96" s="2"/>
      <c r="BK96" s="2"/>
      <c r="BL96" s="2"/>
      <c r="BO96" s="2"/>
      <c r="BP96" s="2"/>
      <c r="BQ96" s="2"/>
      <c r="BT96" s="2"/>
      <c r="BU96" s="2"/>
      <c r="BV96" s="2"/>
      <c r="BY96" s="2"/>
      <c r="BZ96" s="2"/>
      <c r="CA96" s="2"/>
      <c r="CD96" s="2"/>
      <c r="CE96" s="2"/>
      <c r="CF96" s="2"/>
      <c r="CJ96" s="2"/>
      <c r="CK96" s="2"/>
      <c r="CL96" s="2"/>
      <c r="CP96" s="2"/>
      <c r="CQ96" s="2"/>
      <c r="CR96" s="2"/>
      <c r="CV96" s="2"/>
      <c r="CW96" s="2"/>
      <c r="CX96" s="2"/>
    </row>
    <row r="97" spans="1:125" ht="17.399999999999999" x14ac:dyDescent="0.3">
      <c r="A97" s="16"/>
      <c r="B97" s="166" t="s">
        <v>255</v>
      </c>
      <c r="C97" s="2"/>
      <c r="D97" s="16"/>
      <c r="E97" s="3"/>
      <c r="F97" s="3"/>
      <c r="G97" s="2"/>
      <c r="H97" s="2"/>
      <c r="I97" s="2"/>
      <c r="J97" s="2"/>
      <c r="K97" s="2"/>
      <c r="L97" s="2"/>
      <c r="M97" s="2"/>
      <c r="N97" s="2"/>
      <c r="O97" s="62"/>
      <c r="P97" s="60"/>
      <c r="Q97" s="2"/>
      <c r="R97" s="2"/>
      <c r="S97" s="2"/>
      <c r="T97" s="60"/>
      <c r="U97" s="61"/>
      <c r="V97" s="2"/>
      <c r="W97" s="2"/>
      <c r="X97" s="2"/>
      <c r="Y97" s="61"/>
      <c r="Z97" s="62"/>
      <c r="AA97" s="2"/>
      <c r="AB97" s="2"/>
      <c r="AC97" s="2"/>
      <c r="AD97" s="62"/>
      <c r="AE97" s="62"/>
      <c r="AF97" s="2"/>
      <c r="AG97" s="2"/>
      <c r="AH97" s="2"/>
      <c r="AI97" s="61"/>
      <c r="AJ97" s="118"/>
      <c r="AK97" s="2"/>
      <c r="AL97" s="2"/>
      <c r="AM97" s="2"/>
      <c r="AN97" s="61"/>
      <c r="AO97" s="3"/>
      <c r="AP97" s="2"/>
      <c r="AQ97" s="2"/>
      <c r="AR97" s="2"/>
      <c r="AS97" s="3"/>
      <c r="AT97" s="3"/>
      <c r="AU97" s="2"/>
      <c r="AV97" s="2"/>
      <c r="AW97" s="2"/>
      <c r="AZ97" s="2"/>
      <c r="BA97" s="2"/>
      <c r="BB97" s="2"/>
      <c r="BE97" s="2"/>
      <c r="BF97" s="2"/>
      <c r="BG97" s="2"/>
      <c r="BJ97" s="2"/>
      <c r="BK97" s="2"/>
      <c r="BL97" s="2"/>
      <c r="BO97" s="2"/>
      <c r="BP97" s="2"/>
      <c r="BQ97" s="2"/>
      <c r="BT97" s="2"/>
      <c r="BU97" s="2"/>
      <c r="BV97" s="2"/>
      <c r="BY97" s="2"/>
      <c r="BZ97" s="2"/>
      <c r="CA97" s="2"/>
      <c r="CD97" s="2"/>
      <c r="CE97" s="2"/>
      <c r="CF97" s="2"/>
      <c r="CJ97" s="2"/>
      <c r="CK97" s="2"/>
      <c r="CL97" s="2"/>
      <c r="CP97" s="2"/>
      <c r="CQ97" s="2"/>
      <c r="CR97" s="2"/>
      <c r="CV97" s="2"/>
      <c r="CW97" s="2"/>
      <c r="CX97" s="2"/>
    </row>
    <row r="98" spans="1:125" s="273" customFormat="1" ht="26.25" customHeight="1" x14ac:dyDescent="0.3">
      <c r="A98" s="161"/>
      <c r="B98" s="192" t="s">
        <v>381</v>
      </c>
      <c r="C98" s="161"/>
      <c r="D98" s="169"/>
      <c r="E98" s="169"/>
      <c r="F98" s="169"/>
      <c r="G98" s="161"/>
      <c r="H98" s="161"/>
      <c r="I98" s="161"/>
      <c r="J98" s="161"/>
      <c r="K98" s="161"/>
      <c r="L98" s="161"/>
      <c r="M98" s="161"/>
      <c r="N98" s="161"/>
      <c r="O98" s="193"/>
      <c r="P98" s="194"/>
      <c r="Q98" s="161"/>
      <c r="R98" s="161"/>
      <c r="S98" s="161"/>
      <c r="T98" s="194"/>
      <c r="U98" s="195"/>
      <c r="V98" s="161"/>
      <c r="W98" s="161"/>
      <c r="X98" s="161"/>
      <c r="Y98" s="195"/>
      <c r="Z98" s="193"/>
      <c r="AA98" s="161"/>
      <c r="AB98" s="161"/>
      <c r="AC98" s="161"/>
      <c r="AD98" s="193"/>
      <c r="AE98" s="193"/>
      <c r="AF98" s="161"/>
      <c r="AG98" s="161"/>
      <c r="AH98" s="161"/>
      <c r="AI98" s="195"/>
      <c r="AJ98" s="196"/>
      <c r="AK98" s="161"/>
      <c r="AL98" s="161"/>
      <c r="AM98" s="161"/>
      <c r="AN98" s="195"/>
      <c r="AO98" s="169"/>
      <c r="AP98" s="161"/>
      <c r="AQ98" s="161"/>
      <c r="AR98" s="161"/>
      <c r="AS98" s="169"/>
      <c r="AT98" s="169"/>
      <c r="AU98" s="161"/>
      <c r="AV98" s="161"/>
      <c r="AW98" s="161"/>
      <c r="AZ98" s="161"/>
      <c r="BA98" s="161"/>
      <c r="BB98" s="161"/>
      <c r="BE98" s="161"/>
      <c r="BF98" s="161"/>
      <c r="BG98" s="161"/>
      <c r="BJ98" s="161"/>
      <c r="BK98" s="161"/>
      <c r="BL98" s="161"/>
      <c r="BO98" s="161"/>
      <c r="BP98" s="161"/>
      <c r="BQ98" s="161"/>
      <c r="BT98" s="161"/>
      <c r="BU98" s="161"/>
      <c r="BV98" s="161"/>
      <c r="BY98" s="161"/>
      <c r="BZ98" s="161"/>
      <c r="CA98" s="161"/>
      <c r="CD98" s="161"/>
      <c r="CE98" s="161"/>
      <c r="CF98" s="161"/>
      <c r="CJ98" s="161"/>
      <c r="CK98" s="161"/>
      <c r="CL98" s="161"/>
      <c r="CP98" s="161"/>
      <c r="CQ98" s="161"/>
      <c r="CR98" s="161"/>
      <c r="CV98" s="161"/>
      <c r="CW98" s="161"/>
      <c r="CX98" s="161"/>
    </row>
    <row r="99" spans="1:125" s="273" customFormat="1" ht="64.5" customHeight="1" x14ac:dyDescent="0.3">
      <c r="A99" s="161"/>
      <c r="B99" s="1332" t="s">
        <v>135</v>
      </c>
      <c r="C99" s="1332"/>
      <c r="D99" s="1332"/>
      <c r="E99" s="1332"/>
      <c r="F99" s="1332"/>
      <c r="G99" s="1332"/>
      <c r="H99" s="1332"/>
      <c r="I99" s="1332"/>
      <c r="J99" s="1332"/>
      <c r="K99" s="1332"/>
      <c r="L99" s="1332"/>
      <c r="M99" s="1332"/>
      <c r="N99" s="1332"/>
      <c r="O99" s="1332"/>
      <c r="P99" s="1332"/>
      <c r="Q99" s="1332"/>
      <c r="R99" s="1332"/>
      <c r="S99" s="1332"/>
      <c r="T99" s="1332"/>
      <c r="U99" s="1332"/>
      <c r="V99" s="1332"/>
      <c r="W99" s="1332"/>
      <c r="X99" s="1332"/>
      <c r="Y99" s="1332"/>
      <c r="Z99" s="1332"/>
      <c r="AA99" s="1332"/>
      <c r="AB99" s="1332"/>
      <c r="AC99" s="1332"/>
      <c r="AD99" s="1332"/>
      <c r="AE99" s="1332"/>
      <c r="AF99" s="1332"/>
      <c r="AG99" s="1332"/>
      <c r="AH99" s="1332"/>
      <c r="AI99" s="1332"/>
      <c r="AJ99" s="1332"/>
      <c r="AK99" s="1332"/>
      <c r="AL99" s="1332"/>
      <c r="AM99" s="1332"/>
      <c r="AN99" s="1332"/>
      <c r="AO99" s="1332"/>
      <c r="AP99" s="1332"/>
      <c r="AQ99" s="1332"/>
      <c r="AR99" s="1332"/>
      <c r="AS99" s="1332"/>
      <c r="AT99" s="1332"/>
      <c r="AU99" s="1332"/>
      <c r="AV99" s="1332"/>
      <c r="AW99" s="1332"/>
      <c r="AX99" s="1332"/>
      <c r="AY99" s="1332"/>
      <c r="AZ99" s="1332"/>
      <c r="BA99" s="1332"/>
      <c r="BB99" s="1332"/>
      <c r="BC99" s="1332"/>
      <c r="BD99" s="1332"/>
      <c r="BE99" s="1332"/>
      <c r="BF99" s="1332"/>
      <c r="BG99" s="1332"/>
      <c r="BH99" s="1332"/>
      <c r="BI99" s="1332"/>
      <c r="BJ99" s="1332"/>
      <c r="BK99" s="1332"/>
      <c r="BL99" s="1332"/>
      <c r="BM99" s="1332"/>
      <c r="BN99" s="1332"/>
      <c r="BO99" s="1332"/>
      <c r="BP99" s="1332"/>
      <c r="BQ99" s="1332"/>
      <c r="BR99" s="1332"/>
      <c r="BS99" s="1332"/>
      <c r="BT99" s="1332"/>
      <c r="BU99" s="1332"/>
      <c r="BV99" s="1332"/>
      <c r="BW99" s="1332"/>
      <c r="BX99" s="1332"/>
      <c r="BY99" s="1332"/>
      <c r="BZ99" s="1332"/>
      <c r="CA99" s="1332"/>
      <c r="CB99" s="1332"/>
      <c r="CC99" s="1332"/>
      <c r="CD99" s="1332"/>
      <c r="CE99" s="1332"/>
      <c r="CF99" s="1332"/>
      <c r="CG99" s="1332"/>
      <c r="CH99" s="1332"/>
    </row>
    <row r="100" spans="1:125" s="273" customFormat="1" ht="18" x14ac:dyDescent="0.3">
      <c r="A100" s="161"/>
      <c r="B100" s="1332" t="s">
        <v>136</v>
      </c>
      <c r="C100" s="1332"/>
      <c r="D100" s="1332"/>
      <c r="E100" s="1332"/>
      <c r="F100" s="1332"/>
      <c r="G100" s="1332"/>
      <c r="H100" s="1332"/>
      <c r="I100" s="1332"/>
      <c r="J100" s="1332"/>
      <c r="K100" s="1332"/>
      <c r="L100" s="1332"/>
      <c r="M100" s="1332"/>
      <c r="N100" s="1332"/>
      <c r="O100" s="1332"/>
      <c r="P100" s="1332"/>
      <c r="Q100" s="1332"/>
      <c r="R100" s="1332"/>
      <c r="S100" s="1332"/>
      <c r="T100" s="1332"/>
      <c r="U100" s="1332"/>
      <c r="V100" s="1332"/>
      <c r="W100" s="1332"/>
      <c r="X100" s="1332"/>
      <c r="Y100" s="1332"/>
      <c r="Z100" s="1332"/>
      <c r="AA100" s="1332"/>
      <c r="AB100" s="1332"/>
      <c r="AC100" s="1332"/>
      <c r="AD100" s="1332"/>
      <c r="AE100" s="1332"/>
      <c r="AF100" s="1332"/>
      <c r="AG100" s="1332"/>
      <c r="AH100" s="1332"/>
      <c r="AI100" s="1332"/>
      <c r="AJ100" s="1332"/>
      <c r="AK100" s="441"/>
      <c r="AL100" s="441"/>
      <c r="AM100" s="441"/>
      <c r="AN100" s="441"/>
      <c r="AO100" s="169"/>
      <c r="AP100" s="441"/>
      <c r="AQ100" s="441"/>
      <c r="AR100" s="441"/>
      <c r="AS100" s="169"/>
      <c r="AT100" s="169"/>
      <c r="AU100" s="441"/>
      <c r="AV100" s="441"/>
      <c r="AW100" s="441"/>
      <c r="AZ100" s="441"/>
      <c r="BA100" s="441"/>
      <c r="BB100" s="441"/>
      <c r="BE100" s="441"/>
      <c r="BF100" s="441"/>
      <c r="BG100" s="441"/>
      <c r="BJ100" s="441"/>
      <c r="BK100" s="441"/>
      <c r="BL100" s="441"/>
      <c r="BO100" s="441"/>
      <c r="BP100" s="441"/>
      <c r="BQ100" s="441"/>
      <c r="BT100" s="441"/>
      <c r="BU100" s="441"/>
      <c r="BV100" s="441"/>
      <c r="BY100" s="441"/>
      <c r="BZ100" s="441"/>
      <c r="CA100" s="441"/>
      <c r="CD100" s="441"/>
      <c r="CE100" s="441"/>
      <c r="CF100" s="441"/>
      <c r="CJ100" s="441"/>
      <c r="CK100" s="441"/>
      <c r="CL100" s="441"/>
      <c r="CP100" s="441"/>
      <c r="CQ100" s="441"/>
      <c r="CR100" s="441"/>
      <c r="CV100" s="441"/>
      <c r="CW100" s="441"/>
      <c r="CX100" s="441"/>
    </row>
    <row r="101" spans="1:125" s="273" customFormat="1" ht="18" x14ac:dyDescent="0.3">
      <c r="A101" s="161"/>
      <c r="B101" s="192" t="s">
        <v>137</v>
      </c>
      <c r="C101" s="441"/>
      <c r="D101" s="441"/>
      <c r="E101" s="441"/>
      <c r="F101" s="441"/>
      <c r="G101" s="441"/>
      <c r="H101" s="441"/>
      <c r="I101" s="441"/>
      <c r="J101" s="441"/>
      <c r="K101" s="441"/>
      <c r="L101" s="441"/>
      <c r="M101" s="441"/>
      <c r="N101" s="441"/>
      <c r="O101" s="197"/>
      <c r="P101" s="197"/>
      <c r="Q101" s="441"/>
      <c r="R101" s="441"/>
      <c r="S101" s="441"/>
      <c r="T101" s="197"/>
      <c r="U101" s="197"/>
      <c r="V101" s="441"/>
      <c r="W101" s="441"/>
      <c r="X101" s="441"/>
      <c r="Y101" s="197"/>
      <c r="Z101" s="197"/>
      <c r="AA101" s="441"/>
      <c r="AB101" s="441"/>
      <c r="AC101" s="441"/>
      <c r="AD101" s="197"/>
      <c r="AE101" s="197"/>
      <c r="AF101" s="441"/>
      <c r="AG101" s="441"/>
      <c r="AH101" s="441"/>
      <c r="AI101" s="197"/>
      <c r="AJ101" s="198"/>
      <c r="AK101" s="441"/>
      <c r="AL101" s="441"/>
      <c r="AM101" s="441"/>
      <c r="AN101" s="197"/>
      <c r="AO101" s="199"/>
      <c r="AP101" s="441"/>
      <c r="AQ101" s="441"/>
      <c r="AR101" s="441"/>
      <c r="AS101" s="199"/>
      <c r="AT101" s="199"/>
      <c r="AU101" s="441"/>
      <c r="AV101" s="441"/>
      <c r="AW101" s="441"/>
      <c r="AZ101" s="441"/>
      <c r="BA101" s="441"/>
      <c r="BB101" s="441"/>
      <c r="BE101" s="441"/>
      <c r="BF101" s="441"/>
      <c r="BG101" s="441"/>
      <c r="BJ101" s="441"/>
      <c r="BK101" s="441"/>
      <c r="BL101" s="441"/>
      <c r="BO101" s="441"/>
      <c r="BP101" s="441"/>
      <c r="BQ101" s="441"/>
      <c r="BT101" s="441"/>
      <c r="BU101" s="441"/>
      <c r="BV101" s="441"/>
      <c r="BY101" s="441"/>
      <c r="BZ101" s="441"/>
      <c r="CA101" s="441"/>
      <c r="CD101" s="441"/>
      <c r="CE101" s="441"/>
      <c r="CF101" s="441"/>
      <c r="CJ101" s="441"/>
      <c r="CK101" s="441"/>
      <c r="CL101" s="441"/>
      <c r="CP101" s="441"/>
      <c r="CQ101" s="441"/>
      <c r="CR101" s="441"/>
      <c r="CV101" s="441"/>
      <c r="CW101" s="441"/>
      <c r="CX101" s="441"/>
    </row>
    <row r="102" spans="1:125" s="273" customFormat="1" ht="42" customHeight="1" x14ac:dyDescent="0.3">
      <c r="A102" s="198"/>
      <c r="B102" s="1332" t="s">
        <v>256</v>
      </c>
      <c r="C102" s="1332"/>
      <c r="D102" s="1332"/>
      <c r="E102" s="1332"/>
      <c r="F102" s="1332"/>
      <c r="G102" s="1332"/>
      <c r="H102" s="1332"/>
      <c r="I102" s="1332"/>
      <c r="J102" s="1332"/>
      <c r="K102" s="1332"/>
      <c r="L102" s="1332"/>
      <c r="M102" s="1332"/>
      <c r="N102" s="1332"/>
      <c r="O102" s="1332"/>
      <c r="P102" s="1332"/>
      <c r="Q102" s="1332"/>
      <c r="R102" s="1332"/>
      <c r="S102" s="1332"/>
      <c r="T102" s="1332"/>
      <c r="U102" s="1332"/>
      <c r="V102" s="1332"/>
      <c r="W102" s="1332"/>
      <c r="X102" s="1332"/>
      <c r="Y102" s="1332"/>
      <c r="Z102" s="1332"/>
      <c r="AA102" s="1332"/>
      <c r="AB102" s="1332"/>
      <c r="AC102" s="1332"/>
      <c r="AD102" s="1332"/>
      <c r="AE102" s="1332"/>
      <c r="AF102" s="1332"/>
      <c r="AG102" s="1332"/>
      <c r="AH102" s="1332"/>
      <c r="AI102" s="1332"/>
      <c r="AJ102" s="1332"/>
      <c r="AK102" s="1332"/>
      <c r="AL102" s="1332"/>
      <c r="AM102" s="1332"/>
      <c r="AN102" s="1332"/>
      <c r="AO102" s="1332"/>
      <c r="AP102" s="1332"/>
      <c r="AQ102" s="1332"/>
      <c r="AR102" s="1332"/>
      <c r="AS102" s="1332"/>
      <c r="AT102" s="1332"/>
      <c r="AU102" s="1332"/>
      <c r="AV102" s="1332"/>
      <c r="AW102" s="1332"/>
      <c r="AX102" s="1332"/>
      <c r="AY102" s="1332"/>
      <c r="AZ102" s="1332"/>
      <c r="BA102" s="1332"/>
      <c r="BB102" s="1332"/>
      <c r="BC102" s="1332"/>
      <c r="BD102" s="1332"/>
      <c r="BE102" s="1332"/>
      <c r="BF102" s="1332"/>
      <c r="BG102" s="1332"/>
      <c r="BH102" s="1332"/>
      <c r="BI102" s="1332"/>
      <c r="BJ102" s="1332"/>
      <c r="BK102" s="1332"/>
      <c r="BL102" s="1332"/>
      <c r="BM102" s="1332"/>
      <c r="BN102" s="1332"/>
      <c r="BO102" s="1332"/>
      <c r="BP102" s="1332"/>
      <c r="BQ102" s="1332"/>
      <c r="BR102" s="1332"/>
      <c r="BS102" s="1332"/>
      <c r="BT102" s="1332"/>
      <c r="BU102" s="1332"/>
      <c r="BV102" s="1332"/>
      <c r="BW102" s="1332"/>
      <c r="BX102" s="1332"/>
      <c r="BY102" s="1332"/>
      <c r="BZ102" s="1332"/>
      <c r="CA102" s="1332"/>
      <c r="CB102" s="1332"/>
      <c r="CC102" s="1332"/>
      <c r="CD102" s="1332"/>
      <c r="CE102" s="1332"/>
      <c r="CF102" s="1332"/>
      <c r="CG102" s="1332"/>
      <c r="CH102" s="1332"/>
      <c r="CI102" s="1332"/>
      <c r="CJ102" s="441"/>
      <c r="CK102" s="441"/>
      <c r="CL102" s="441"/>
      <c r="CM102" s="441"/>
      <c r="CZ102" s="274"/>
      <c r="DA102" s="274"/>
      <c r="DB102" s="274"/>
      <c r="DC102" s="274"/>
      <c r="DD102" s="274"/>
      <c r="DE102" s="109"/>
      <c r="DF102" s="201"/>
      <c r="DG102" s="201"/>
      <c r="DH102" s="202"/>
      <c r="DI102" s="203"/>
      <c r="DJ102" s="108"/>
      <c r="DK102" s="108"/>
      <c r="DL102" s="108"/>
      <c r="DM102" s="203"/>
      <c r="DN102" s="24"/>
      <c r="DO102" s="24"/>
      <c r="DP102" s="24"/>
      <c r="DQ102" s="24"/>
      <c r="DR102" s="24"/>
      <c r="DS102" s="24"/>
      <c r="DT102" s="24"/>
      <c r="DU102" s="24"/>
    </row>
    <row r="103" spans="1:125" s="273" customFormat="1" ht="49.5" customHeight="1" x14ac:dyDescent="0.3">
      <c r="A103" s="198"/>
      <c r="B103" s="1332" t="s">
        <v>382</v>
      </c>
      <c r="C103" s="1332"/>
      <c r="D103" s="1332"/>
      <c r="E103" s="1332"/>
      <c r="F103" s="1332"/>
      <c r="G103" s="1332"/>
      <c r="H103" s="1332"/>
      <c r="I103" s="1332"/>
      <c r="J103" s="1332"/>
      <c r="K103" s="1332"/>
      <c r="L103" s="1332"/>
      <c r="M103" s="1332"/>
      <c r="N103" s="1332"/>
      <c r="O103" s="1332"/>
      <c r="P103" s="1332"/>
      <c r="Q103" s="1332"/>
      <c r="R103" s="1332"/>
      <c r="S103" s="1332"/>
      <c r="T103" s="1332"/>
      <c r="U103" s="1332"/>
      <c r="V103" s="1332"/>
      <c r="W103" s="1332"/>
      <c r="X103" s="1332"/>
      <c r="Y103" s="1332"/>
      <c r="Z103" s="1332"/>
      <c r="AA103" s="1332"/>
      <c r="AB103" s="1332"/>
      <c r="AC103" s="1332"/>
      <c r="AD103" s="1332"/>
      <c r="AE103" s="1332"/>
      <c r="AF103" s="1332"/>
      <c r="AG103" s="1332"/>
      <c r="AH103" s="1332"/>
      <c r="AI103" s="1332"/>
      <c r="AJ103" s="1332"/>
      <c r="AK103" s="1332"/>
      <c r="AL103" s="1332"/>
      <c r="AM103" s="1332"/>
      <c r="AN103" s="1332"/>
      <c r="AO103" s="1332"/>
      <c r="AP103" s="1332"/>
      <c r="AQ103" s="1332"/>
      <c r="AR103" s="1332"/>
      <c r="AS103" s="1332"/>
      <c r="AT103" s="1332"/>
      <c r="AU103" s="1332"/>
      <c r="AV103" s="1332"/>
      <c r="AW103" s="1332"/>
      <c r="AX103" s="1332"/>
      <c r="AY103" s="1332"/>
      <c r="AZ103" s="1332"/>
      <c r="BA103" s="1332"/>
      <c r="BB103" s="1332"/>
      <c r="BC103" s="1332"/>
      <c r="BD103" s="1332"/>
      <c r="BE103" s="1332"/>
      <c r="BF103" s="1332"/>
      <c r="BG103" s="1332"/>
      <c r="BH103" s="1332"/>
      <c r="BI103" s="1332"/>
      <c r="BJ103" s="1332"/>
      <c r="BK103" s="1332"/>
      <c r="BL103" s="1332"/>
      <c r="BM103" s="1332"/>
      <c r="BN103" s="1332"/>
      <c r="BO103" s="1332"/>
      <c r="BP103" s="1332"/>
      <c r="BQ103" s="1332"/>
      <c r="BR103" s="1332"/>
      <c r="BS103" s="1332"/>
      <c r="BT103" s="1332"/>
      <c r="BU103" s="1332"/>
      <c r="BV103" s="1332"/>
      <c r="BW103" s="1332"/>
      <c r="BX103" s="1332"/>
      <c r="BY103" s="1332"/>
      <c r="BZ103" s="1332"/>
      <c r="CA103" s="1332"/>
      <c r="CB103" s="1332"/>
      <c r="CC103" s="1332"/>
      <c r="CD103" s="1332"/>
      <c r="CE103" s="1332"/>
      <c r="CF103" s="1332"/>
      <c r="CG103" s="1332"/>
      <c r="CH103" s="1332"/>
      <c r="CI103" s="200"/>
      <c r="CJ103" s="200"/>
      <c r="CK103" s="200"/>
      <c r="CL103" s="200"/>
      <c r="CM103" s="200"/>
    </row>
    <row r="104" spans="1:125" s="273" customFormat="1" ht="42.75" customHeight="1" x14ac:dyDescent="0.3">
      <c r="A104" s="161"/>
      <c r="B104" s="1332" t="s">
        <v>383</v>
      </c>
      <c r="C104" s="1332"/>
      <c r="D104" s="1332"/>
      <c r="E104" s="1332"/>
      <c r="F104" s="1332"/>
      <c r="G104" s="1332"/>
      <c r="H104" s="1332"/>
      <c r="I104" s="1332"/>
      <c r="J104" s="1332"/>
      <c r="K104" s="1332"/>
      <c r="L104" s="1332"/>
      <c r="M104" s="1332"/>
      <c r="N104" s="1332"/>
      <c r="O104" s="1332"/>
      <c r="P104" s="1332"/>
      <c r="Q104" s="1332"/>
      <c r="R104" s="1332"/>
      <c r="S104" s="1332"/>
      <c r="T104" s="1332"/>
      <c r="U104" s="1332"/>
      <c r="V104" s="1332"/>
      <c r="W104" s="1332"/>
      <c r="X104" s="1332"/>
      <c r="Y104" s="1332"/>
      <c r="Z104" s="1332"/>
      <c r="AA104" s="1332"/>
      <c r="AB104" s="1332"/>
      <c r="AC104" s="1332"/>
      <c r="AD104" s="1332"/>
      <c r="AE104" s="1332"/>
      <c r="AF104" s="1332"/>
      <c r="AG104" s="1332"/>
      <c r="AH104" s="1332"/>
      <c r="AI104" s="1332"/>
      <c r="AJ104" s="1332"/>
      <c r="AK104" s="1332"/>
      <c r="AL104" s="1332"/>
      <c r="AM104" s="1332"/>
      <c r="AN104" s="1332"/>
      <c r="AO104" s="1332"/>
      <c r="AP104" s="1332"/>
      <c r="AQ104" s="1332"/>
      <c r="AR104" s="1332"/>
      <c r="AS104" s="1332"/>
      <c r="AT104" s="1332"/>
      <c r="AU104" s="1332"/>
      <c r="AV104" s="1332"/>
      <c r="AW104" s="1332"/>
      <c r="AX104" s="1332"/>
      <c r="AY104" s="1332"/>
      <c r="AZ104" s="1332"/>
      <c r="BA104" s="1332"/>
      <c r="BB104" s="1332"/>
      <c r="BC104" s="1332"/>
      <c r="BD104" s="1332"/>
      <c r="BE104" s="1332"/>
      <c r="BF104" s="1332"/>
      <c r="BG104" s="1332"/>
      <c r="BH104" s="1332"/>
      <c r="BI104" s="1332"/>
      <c r="BJ104" s="1332"/>
      <c r="BK104" s="1332"/>
      <c r="BL104" s="1332"/>
      <c r="BM104" s="1332"/>
      <c r="BN104" s="1332"/>
      <c r="BO104" s="1332"/>
      <c r="BP104" s="1332"/>
      <c r="BQ104" s="1332"/>
      <c r="BR104" s="1332"/>
      <c r="BS104" s="1332"/>
      <c r="BT104" s="1332"/>
      <c r="BU104" s="1332"/>
      <c r="BV104" s="1332"/>
      <c r="BW104" s="1332"/>
      <c r="BX104" s="1332"/>
      <c r="BY104" s="1332"/>
      <c r="BZ104" s="1332"/>
      <c r="CA104" s="1332"/>
      <c r="CB104" s="1332"/>
      <c r="CC104" s="1332"/>
      <c r="CD104" s="1332"/>
      <c r="CE104" s="1332"/>
      <c r="CF104" s="1332"/>
      <c r="CG104" s="1332"/>
      <c r="CH104" s="1332"/>
    </row>
    <row r="105" spans="1:125" s="273" customFormat="1" ht="39" customHeight="1" x14ac:dyDescent="0.3">
      <c r="A105" s="161"/>
      <c r="B105" s="1332" t="s">
        <v>384</v>
      </c>
      <c r="C105" s="1332"/>
      <c r="D105" s="1332"/>
      <c r="E105" s="1332"/>
      <c r="F105" s="1332"/>
      <c r="G105" s="1332"/>
      <c r="H105" s="1332"/>
      <c r="I105" s="1332"/>
      <c r="J105" s="1332"/>
      <c r="K105" s="1332"/>
      <c r="L105" s="1332"/>
      <c r="M105" s="1332"/>
      <c r="N105" s="1332"/>
      <c r="O105" s="1332"/>
      <c r="P105" s="1332"/>
      <c r="Q105" s="1332"/>
      <c r="R105" s="1332"/>
      <c r="S105" s="1332"/>
      <c r="T105" s="1332"/>
      <c r="U105" s="1332"/>
      <c r="V105" s="1332"/>
      <c r="W105" s="1332"/>
      <c r="X105" s="1332"/>
      <c r="Y105" s="1332"/>
      <c r="Z105" s="1332"/>
      <c r="AA105" s="1332"/>
      <c r="AB105" s="1332"/>
      <c r="AC105" s="1332"/>
      <c r="AD105" s="1332"/>
      <c r="AE105" s="1332"/>
      <c r="AF105" s="1332"/>
      <c r="AG105" s="1332"/>
      <c r="AH105" s="1332"/>
      <c r="AI105" s="1332"/>
      <c r="AJ105" s="1332"/>
      <c r="AK105" s="1332"/>
      <c r="AL105" s="1332"/>
      <c r="AM105" s="1332"/>
      <c r="AN105" s="1332"/>
      <c r="AO105" s="1332"/>
      <c r="AP105" s="1332"/>
      <c r="AQ105" s="1332"/>
      <c r="AR105" s="1332"/>
      <c r="AS105" s="1332"/>
      <c r="AT105" s="1332"/>
      <c r="AU105" s="1332"/>
      <c r="AV105" s="1332"/>
      <c r="AW105" s="1332"/>
      <c r="AX105" s="1332"/>
      <c r="AY105" s="1332"/>
      <c r="AZ105" s="1332"/>
      <c r="BA105" s="1332"/>
      <c r="BB105" s="1332"/>
      <c r="BC105" s="1332"/>
      <c r="BD105" s="1332"/>
      <c r="BE105" s="1332"/>
      <c r="BF105" s="1332"/>
      <c r="BG105" s="1332"/>
      <c r="BH105" s="1332"/>
      <c r="BI105" s="1332"/>
      <c r="BJ105" s="1332"/>
      <c r="BK105" s="1332"/>
      <c r="BL105" s="1332"/>
      <c r="BM105" s="1332"/>
      <c r="BN105" s="1332"/>
      <c r="BO105" s="1332"/>
      <c r="BP105" s="1332"/>
      <c r="BQ105" s="1332"/>
      <c r="BR105" s="1332"/>
      <c r="BS105" s="1332"/>
      <c r="BT105" s="1332"/>
      <c r="BU105" s="1332"/>
      <c r="BV105" s="1332"/>
      <c r="BW105" s="1332"/>
      <c r="BX105" s="1332"/>
      <c r="BY105" s="1332"/>
      <c r="BZ105" s="1332"/>
      <c r="CA105" s="1332"/>
      <c r="CB105" s="1332"/>
      <c r="CC105" s="1332"/>
      <c r="CD105" s="1332"/>
      <c r="CE105" s="1332"/>
      <c r="CF105" s="1332"/>
      <c r="CG105" s="1332"/>
      <c r="CH105" s="1332"/>
    </row>
    <row r="106" spans="1:125" ht="18.75" customHeight="1" x14ac:dyDescent="0.3">
      <c r="A106" s="106"/>
      <c r="B106" s="445" t="s">
        <v>385</v>
      </c>
      <c r="C106" s="107"/>
      <c r="D106" s="106"/>
      <c r="E106" s="108"/>
      <c r="F106" s="108"/>
      <c r="G106" s="107"/>
      <c r="H106" s="107"/>
      <c r="I106" s="107"/>
      <c r="J106" s="107"/>
      <c r="K106" s="107"/>
      <c r="L106" s="107"/>
      <c r="M106" s="107"/>
      <c r="N106" s="107"/>
      <c r="O106" s="109"/>
      <c r="P106" s="110"/>
      <c r="Q106" s="107"/>
      <c r="R106" s="107"/>
      <c r="S106" s="107"/>
      <c r="T106" s="110"/>
      <c r="U106" s="111"/>
      <c r="V106" s="107"/>
      <c r="W106" s="107"/>
      <c r="X106" s="107"/>
      <c r="Y106" s="111"/>
      <c r="Z106" s="109"/>
      <c r="AA106" s="107"/>
      <c r="AB106" s="107"/>
      <c r="AC106" s="107"/>
      <c r="AD106" s="109"/>
      <c r="AE106" s="109"/>
      <c r="AF106" s="107"/>
      <c r="AG106" s="107"/>
      <c r="AH106" s="107"/>
      <c r="AI106" s="111"/>
      <c r="AJ106" s="118"/>
      <c r="AK106" s="107"/>
      <c r="AL106" s="107"/>
      <c r="AM106" s="107"/>
      <c r="AN106" s="111"/>
      <c r="AO106" s="108"/>
      <c r="AP106" s="107"/>
      <c r="AQ106" s="107"/>
      <c r="AR106" s="107"/>
      <c r="AS106" s="108"/>
      <c r="AT106" s="108"/>
      <c r="AU106" s="107"/>
      <c r="AV106" s="107"/>
      <c r="AW106" s="107"/>
      <c r="AZ106" s="107"/>
      <c r="BA106" s="107"/>
      <c r="BB106" s="107"/>
      <c r="BE106" s="107"/>
      <c r="BF106" s="107"/>
      <c r="BG106" s="107"/>
      <c r="BJ106" s="107"/>
      <c r="BK106" s="107"/>
      <c r="BL106" s="107"/>
      <c r="BO106" s="107"/>
      <c r="BP106" s="107"/>
      <c r="BQ106" s="107"/>
      <c r="BT106" s="107"/>
      <c r="BU106" s="107"/>
      <c r="BV106" s="107"/>
      <c r="BY106" s="107"/>
      <c r="BZ106" s="107"/>
      <c r="CA106" s="107"/>
      <c r="CD106" s="107"/>
      <c r="CE106" s="107"/>
      <c r="CF106" s="107"/>
      <c r="CJ106" s="107"/>
      <c r="CK106" s="107"/>
      <c r="CL106" s="107"/>
      <c r="CP106" s="107"/>
      <c r="CQ106" s="107"/>
      <c r="CR106" s="107"/>
      <c r="CV106" s="107"/>
      <c r="CW106" s="107"/>
      <c r="CX106" s="107"/>
    </row>
    <row r="107" spans="1:125" ht="18.75" customHeight="1" x14ac:dyDescent="0.3">
      <c r="A107" s="106"/>
      <c r="B107" s="446" t="s">
        <v>386</v>
      </c>
      <c r="C107" s="107"/>
      <c r="D107" s="106"/>
      <c r="E107" s="108"/>
      <c r="F107" s="108"/>
      <c r="G107" s="107"/>
      <c r="H107" s="107"/>
      <c r="I107" s="107"/>
      <c r="J107" s="107"/>
      <c r="K107" s="107"/>
      <c r="L107" s="107"/>
      <c r="M107" s="107"/>
      <c r="N107" s="107"/>
      <c r="O107" s="109"/>
      <c r="P107" s="110"/>
      <c r="Q107" s="107"/>
      <c r="R107" s="107"/>
      <c r="S107" s="107"/>
      <c r="T107" s="110"/>
      <c r="U107" s="111"/>
      <c r="V107" s="107"/>
      <c r="W107" s="107"/>
      <c r="X107" s="107"/>
      <c r="Y107" s="111"/>
      <c r="Z107" s="109"/>
      <c r="AA107" s="107"/>
      <c r="AB107" s="107"/>
      <c r="AC107" s="107"/>
      <c r="AD107" s="109"/>
      <c r="AE107" s="109"/>
      <c r="AF107" s="107"/>
      <c r="AG107" s="107"/>
      <c r="AH107" s="107"/>
      <c r="AI107" s="111"/>
      <c r="AJ107" s="41"/>
      <c r="AK107" s="107"/>
      <c r="AL107" s="107"/>
      <c r="AM107" s="107"/>
      <c r="AN107" s="111"/>
      <c r="AO107" s="108"/>
      <c r="AP107" s="107"/>
      <c r="AQ107" s="107"/>
      <c r="AR107" s="107"/>
      <c r="AS107" s="108"/>
      <c r="AT107" s="108"/>
      <c r="AU107" s="107"/>
      <c r="AV107" s="107"/>
      <c r="AW107" s="107"/>
      <c r="AZ107" s="107"/>
      <c r="BA107" s="107"/>
      <c r="BB107" s="107"/>
      <c r="BE107" s="107"/>
      <c r="BF107" s="107"/>
      <c r="BG107" s="107"/>
      <c r="BJ107" s="107"/>
      <c r="BK107" s="107"/>
      <c r="BL107" s="107"/>
      <c r="BO107" s="107"/>
      <c r="BP107" s="107"/>
      <c r="BQ107" s="107"/>
      <c r="BT107" s="107"/>
      <c r="BU107" s="107"/>
      <c r="BV107" s="107"/>
      <c r="BY107" s="107"/>
      <c r="BZ107" s="107"/>
      <c r="CA107" s="107"/>
      <c r="CD107" s="107"/>
      <c r="CE107" s="107"/>
      <c r="CF107" s="107"/>
      <c r="CJ107" s="107"/>
      <c r="CK107" s="107"/>
      <c r="CL107" s="107"/>
      <c r="CP107" s="107"/>
      <c r="CQ107" s="107"/>
      <c r="CR107" s="107"/>
      <c r="CV107" s="107"/>
      <c r="CW107" s="107"/>
      <c r="CX107" s="107"/>
    </row>
    <row r="108" spans="1:125" ht="18.75" customHeight="1" x14ac:dyDescent="0.3">
      <c r="A108" s="106"/>
      <c r="B108" s="445" t="s">
        <v>257</v>
      </c>
      <c r="C108" s="107"/>
      <c r="D108" s="106"/>
      <c r="E108" s="108"/>
      <c r="F108" s="108"/>
      <c r="G108" s="107"/>
      <c r="H108" s="107"/>
      <c r="I108" s="107"/>
      <c r="J108" s="107"/>
      <c r="K108" s="107"/>
      <c r="L108" s="107"/>
      <c r="M108" s="107"/>
      <c r="N108" s="107"/>
      <c r="O108" s="109"/>
      <c r="P108" s="110"/>
      <c r="Q108" s="107"/>
      <c r="R108" s="107"/>
      <c r="S108" s="107"/>
      <c r="T108" s="110"/>
      <c r="U108" s="111"/>
      <c r="V108" s="107"/>
      <c r="W108" s="107"/>
      <c r="X108" s="107"/>
      <c r="Y108" s="111"/>
      <c r="Z108" s="109"/>
      <c r="AA108" s="107"/>
      <c r="AB108" s="107"/>
      <c r="AC108" s="107"/>
      <c r="AD108" s="109"/>
      <c r="AE108" s="109"/>
      <c r="AF108" s="107"/>
      <c r="AG108" s="107"/>
      <c r="AH108" s="107"/>
      <c r="AI108" s="111"/>
      <c r="AJ108" s="2"/>
      <c r="AK108" s="107"/>
      <c r="AL108" s="107"/>
      <c r="AM108" s="107"/>
      <c r="AN108" s="111"/>
      <c r="AO108" s="108"/>
      <c r="AP108" s="107"/>
      <c r="AQ108" s="107"/>
      <c r="AR108" s="107"/>
      <c r="AS108" s="108"/>
      <c r="AT108" s="108"/>
      <c r="AU108" s="107"/>
      <c r="AV108" s="107"/>
      <c r="AW108" s="107"/>
      <c r="AZ108" s="107"/>
      <c r="BA108" s="107"/>
      <c r="BB108" s="107"/>
      <c r="BE108" s="107"/>
      <c r="BF108" s="107"/>
      <c r="BG108" s="107"/>
      <c r="BJ108" s="107"/>
      <c r="BK108" s="107"/>
      <c r="BL108" s="107"/>
      <c r="BO108" s="107"/>
      <c r="BP108" s="107"/>
      <c r="BQ108" s="107"/>
      <c r="BT108" s="107"/>
      <c r="BU108" s="107"/>
      <c r="BV108" s="107"/>
      <c r="BY108" s="107"/>
      <c r="BZ108" s="107"/>
      <c r="CA108" s="107"/>
      <c r="CD108" s="107"/>
      <c r="CE108" s="107"/>
      <c r="CF108" s="107"/>
      <c r="CJ108" s="107"/>
      <c r="CK108" s="107"/>
      <c r="CL108" s="107"/>
      <c r="CP108" s="107"/>
      <c r="CQ108" s="107"/>
      <c r="CR108" s="107"/>
      <c r="CV108" s="107"/>
      <c r="CW108" s="107"/>
      <c r="CX108" s="107"/>
    </row>
    <row r="109" spans="1:125" ht="24.75" customHeight="1" x14ac:dyDescent="0.3">
      <c r="A109" s="112">
        <v>4</v>
      </c>
      <c r="B109" s="445" t="s">
        <v>258</v>
      </c>
      <c r="C109" s="113"/>
      <c r="D109" s="112"/>
      <c r="E109" s="112"/>
      <c r="F109" s="112"/>
      <c r="G109" s="113"/>
      <c r="H109" s="113"/>
      <c r="I109" s="113"/>
      <c r="J109" s="113"/>
      <c r="K109" s="113"/>
      <c r="L109" s="113"/>
      <c r="M109" s="113"/>
      <c r="N109" s="113"/>
      <c r="O109" s="114"/>
      <c r="P109" s="115"/>
      <c r="Q109" s="113"/>
      <c r="R109" s="113"/>
      <c r="S109" s="113"/>
      <c r="T109" s="115"/>
      <c r="U109" s="116"/>
      <c r="V109" s="113"/>
      <c r="W109" s="113"/>
      <c r="X109" s="113"/>
      <c r="Y109" s="116"/>
      <c r="Z109" s="114"/>
      <c r="AA109" s="113"/>
      <c r="AB109" s="113"/>
      <c r="AC109" s="113"/>
      <c r="AD109" s="114"/>
      <c r="AE109" s="114"/>
      <c r="AF109" s="113"/>
      <c r="AG109" s="113"/>
      <c r="AH109" s="113"/>
      <c r="AI109" s="116"/>
      <c r="AJ109" s="41"/>
      <c r="AK109" s="113"/>
      <c r="AL109" s="113"/>
      <c r="AM109" s="113"/>
      <c r="AN109" s="116"/>
      <c r="AO109" s="112"/>
      <c r="AP109" s="113"/>
      <c r="AQ109" s="113"/>
      <c r="AR109" s="113"/>
      <c r="AS109" s="112"/>
      <c r="AT109" s="112"/>
      <c r="AU109" s="113"/>
      <c r="AV109" s="113"/>
      <c r="AW109" s="113"/>
      <c r="AZ109" s="113"/>
      <c r="BA109" s="113"/>
      <c r="BB109" s="113"/>
      <c r="BE109" s="113"/>
      <c r="BF109" s="113"/>
      <c r="BG109" s="113"/>
      <c r="BJ109" s="113"/>
      <c r="BK109" s="113"/>
      <c r="BL109" s="113"/>
      <c r="BO109" s="113"/>
      <c r="BP109" s="113"/>
      <c r="BQ109" s="113"/>
      <c r="BT109" s="113"/>
      <c r="BU109" s="113"/>
      <c r="BV109" s="113"/>
      <c r="BY109" s="113"/>
      <c r="BZ109" s="113"/>
      <c r="CA109" s="113"/>
      <c r="CD109" s="113"/>
      <c r="CE109" s="113"/>
      <c r="CF109" s="113"/>
      <c r="CJ109" s="113"/>
      <c r="CK109" s="113"/>
      <c r="CL109" s="113"/>
      <c r="CP109" s="113"/>
      <c r="CQ109" s="113"/>
      <c r="CR109" s="113"/>
      <c r="CV109" s="113"/>
      <c r="CW109" s="113"/>
      <c r="CX109" s="113"/>
    </row>
    <row r="110" spans="1:125" ht="12.75" customHeight="1" x14ac:dyDescent="0.3">
      <c r="A110" s="16"/>
      <c r="B110" s="192" t="s">
        <v>259</v>
      </c>
      <c r="C110" s="107"/>
      <c r="D110" s="106"/>
      <c r="E110" s="108"/>
      <c r="F110" s="108"/>
      <c r="G110" s="107"/>
      <c r="H110" s="107"/>
      <c r="I110" s="107"/>
      <c r="J110" s="107"/>
      <c r="K110" s="107"/>
      <c r="L110" s="107"/>
      <c r="M110" s="107"/>
      <c r="N110" s="107"/>
      <c r="O110" s="109"/>
      <c r="P110" s="274"/>
      <c r="Q110" s="107"/>
      <c r="R110" s="107"/>
      <c r="S110" s="107"/>
      <c r="T110" s="274"/>
      <c r="U110" s="274"/>
      <c r="V110" s="107"/>
      <c r="W110" s="107"/>
      <c r="X110" s="107"/>
      <c r="Y110" s="274"/>
      <c r="Z110" s="274"/>
      <c r="AA110" s="107"/>
      <c r="AB110" s="107"/>
      <c r="AC110" s="107"/>
      <c r="AD110" s="109"/>
      <c r="AE110" s="201"/>
      <c r="AF110" s="107"/>
      <c r="AG110" s="107"/>
      <c r="AH110" s="107"/>
      <c r="AI110" s="201"/>
      <c r="AJ110" s="202"/>
      <c r="AK110" s="107"/>
      <c r="AL110" s="107"/>
      <c r="AM110" s="107"/>
      <c r="AN110" s="203"/>
      <c r="AO110" s="108"/>
      <c r="AP110" s="107"/>
      <c r="AQ110" s="107"/>
      <c r="AR110" s="107"/>
      <c r="AS110" s="108"/>
      <c r="AT110" s="108"/>
      <c r="AU110" s="107"/>
      <c r="AV110" s="107"/>
      <c r="AW110" s="107"/>
      <c r="AX110" s="203"/>
      <c r="AZ110" s="107"/>
      <c r="BA110" s="107"/>
      <c r="BB110" s="107"/>
      <c r="BE110" s="107"/>
      <c r="BF110" s="107"/>
      <c r="BG110" s="107"/>
      <c r="BJ110" s="107"/>
      <c r="BK110" s="107"/>
      <c r="BL110" s="107"/>
      <c r="BO110" s="107"/>
      <c r="BP110" s="107"/>
      <c r="BQ110" s="107"/>
      <c r="BT110" s="107"/>
      <c r="BU110" s="107"/>
      <c r="BV110" s="107"/>
      <c r="BY110" s="107"/>
      <c r="BZ110" s="107"/>
      <c r="CA110" s="107"/>
      <c r="CD110" s="107"/>
      <c r="CE110" s="107"/>
      <c r="CF110" s="107"/>
      <c r="CJ110" s="107"/>
      <c r="CK110" s="107"/>
      <c r="CL110" s="107"/>
      <c r="CP110" s="107"/>
      <c r="CQ110" s="107"/>
      <c r="CR110" s="107"/>
      <c r="CV110" s="107"/>
      <c r="CW110" s="107"/>
      <c r="CX110" s="107"/>
    </row>
    <row r="111" spans="1:125" ht="12.75" customHeight="1" x14ac:dyDescent="0.3">
      <c r="A111" s="2"/>
      <c r="B111" s="442"/>
      <c r="C111" s="442"/>
      <c r="D111" s="442"/>
      <c r="E111" s="442"/>
      <c r="F111" s="442"/>
      <c r="G111" s="442"/>
      <c r="H111" s="442"/>
      <c r="I111" s="442"/>
      <c r="J111" s="442"/>
      <c r="K111" s="442"/>
      <c r="L111" s="442"/>
      <c r="M111" s="442"/>
      <c r="N111" s="442"/>
      <c r="O111" s="204"/>
      <c r="P111" s="204"/>
      <c r="Q111" s="442"/>
      <c r="R111" s="442"/>
      <c r="S111" s="442"/>
      <c r="T111" s="204"/>
      <c r="U111" s="204"/>
      <c r="V111" s="442"/>
      <c r="W111" s="442"/>
      <c r="X111" s="442"/>
      <c r="Y111" s="204"/>
      <c r="Z111" s="204"/>
      <c r="AA111" s="442"/>
      <c r="AB111" s="442"/>
      <c r="AC111" s="442"/>
      <c r="AD111" s="204"/>
      <c r="AE111" s="204"/>
      <c r="AF111" s="442"/>
      <c r="AG111" s="442"/>
      <c r="AH111" s="442"/>
      <c r="AI111" s="204"/>
      <c r="AJ111" s="205"/>
      <c r="AK111" s="442"/>
      <c r="AL111" s="442"/>
      <c r="AM111" s="442"/>
      <c r="AN111" s="204"/>
      <c r="AO111" s="108"/>
      <c r="AP111" s="442"/>
      <c r="AQ111" s="442"/>
      <c r="AR111" s="442"/>
      <c r="AS111" s="108"/>
      <c r="AT111" s="108"/>
      <c r="AU111" s="442"/>
      <c r="AV111" s="442"/>
      <c r="AW111" s="442"/>
      <c r="AZ111" s="442"/>
      <c r="BA111" s="442"/>
      <c r="BB111" s="442"/>
      <c r="BE111" s="442"/>
      <c r="BF111" s="442"/>
      <c r="BG111" s="442"/>
      <c r="BJ111" s="442"/>
      <c r="BK111" s="442"/>
      <c r="BL111" s="442"/>
      <c r="BO111" s="442"/>
      <c r="BP111" s="442"/>
      <c r="BQ111" s="442"/>
      <c r="BT111" s="442"/>
      <c r="BU111" s="442"/>
      <c r="BV111" s="442"/>
      <c r="BY111" s="442"/>
      <c r="BZ111" s="442"/>
      <c r="CA111" s="442"/>
      <c r="CD111" s="442"/>
      <c r="CE111" s="442"/>
      <c r="CF111" s="442"/>
      <c r="CJ111" s="442"/>
      <c r="CK111" s="442"/>
      <c r="CL111" s="442"/>
      <c r="CP111" s="442"/>
      <c r="CQ111" s="442"/>
      <c r="CR111" s="442"/>
      <c r="CV111" s="442"/>
      <c r="CW111" s="442"/>
      <c r="CX111" s="442"/>
    </row>
    <row r="112" spans="1:125" ht="46.5" customHeight="1" x14ac:dyDescent="0.3">
      <c r="A112" s="2"/>
      <c r="B112" s="1332" t="s">
        <v>260</v>
      </c>
      <c r="C112" s="1332"/>
      <c r="D112" s="1332"/>
      <c r="E112" s="1332"/>
      <c r="F112" s="1332"/>
      <c r="G112" s="1332"/>
      <c r="H112" s="1332"/>
      <c r="I112" s="1332"/>
      <c r="J112" s="1332"/>
      <c r="K112" s="1332"/>
      <c r="L112" s="1332"/>
      <c r="M112" s="1332"/>
      <c r="N112" s="1332"/>
      <c r="O112" s="1332"/>
      <c r="P112" s="1332"/>
      <c r="Q112" s="1332"/>
      <c r="R112" s="1332"/>
      <c r="S112" s="1332"/>
      <c r="T112" s="1332"/>
      <c r="U112" s="1332"/>
      <c r="V112" s="1332"/>
      <c r="W112" s="1332"/>
      <c r="X112" s="1332"/>
      <c r="Y112" s="1332"/>
      <c r="Z112" s="1332"/>
      <c r="AA112" s="1332"/>
      <c r="AB112" s="1332"/>
      <c r="AC112" s="1332"/>
      <c r="AD112" s="1332"/>
      <c r="AE112" s="1332"/>
      <c r="AF112" s="1332"/>
      <c r="AG112" s="1332"/>
      <c r="AH112" s="1332"/>
      <c r="AI112" s="1332"/>
      <c r="AJ112" s="1332"/>
      <c r="AK112" s="1332"/>
      <c r="AL112" s="1332"/>
      <c r="AM112" s="1332"/>
      <c r="AN112" s="1332"/>
      <c r="AO112" s="1332"/>
      <c r="AP112" s="1332"/>
      <c r="AQ112" s="1332"/>
      <c r="AR112" s="1332"/>
      <c r="AS112" s="1332"/>
      <c r="AT112" s="1332"/>
      <c r="AU112" s="1332"/>
      <c r="AV112" s="1332"/>
      <c r="AW112" s="1332"/>
      <c r="AX112" s="1332"/>
      <c r="AY112" s="1332"/>
      <c r="AZ112" s="1332"/>
      <c r="BA112" s="1332"/>
      <c r="BB112" s="1332"/>
      <c r="BC112" s="1332"/>
      <c r="BD112" s="1332"/>
      <c r="BE112" s="1332"/>
      <c r="BF112" s="1332"/>
      <c r="BG112" s="1332"/>
      <c r="BH112" s="1332"/>
      <c r="BI112" s="1332"/>
      <c r="BJ112" s="1332"/>
      <c r="BK112" s="1332"/>
      <c r="BL112" s="1332"/>
      <c r="BM112" s="1332"/>
      <c r="BN112" s="117"/>
      <c r="BO112" s="117"/>
      <c r="BP112" s="117"/>
      <c r="BQ112" s="117"/>
      <c r="BR112" s="117"/>
      <c r="BS112" s="117"/>
      <c r="BT112" s="117"/>
      <c r="BU112" s="117"/>
      <c r="BV112" s="117"/>
      <c r="BW112" s="117"/>
      <c r="BX112" s="117"/>
      <c r="BY112" s="117"/>
      <c r="BZ112" s="117"/>
      <c r="CA112" s="117"/>
      <c r="CB112" s="117"/>
      <c r="CC112" s="113"/>
      <c r="CD112" s="117"/>
      <c r="CE112" s="117"/>
      <c r="CF112" s="117"/>
      <c r="CG112" s="117"/>
      <c r="CH112" s="117"/>
      <c r="CI112" s="113"/>
      <c r="CJ112" s="117"/>
      <c r="CK112" s="117"/>
      <c r="CL112" s="117"/>
      <c r="CM112" s="117"/>
      <c r="CN112" s="117"/>
      <c r="CO112" s="3"/>
      <c r="CP112" s="117"/>
      <c r="CQ112" s="117"/>
      <c r="CR112" s="117"/>
      <c r="CS112" s="117"/>
      <c r="CV112" s="117"/>
      <c r="CW112" s="117"/>
      <c r="CX112" s="117"/>
      <c r="CY112" s="117"/>
    </row>
    <row r="113" spans="81:93" x14ac:dyDescent="0.3">
      <c r="CC113" s="2"/>
      <c r="CI113" s="2"/>
      <c r="CO113" s="2"/>
    </row>
    <row r="114" spans="81:93" x14ac:dyDescent="0.3">
      <c r="CC114" s="2"/>
      <c r="CI114" s="2"/>
      <c r="CO114" s="2"/>
    </row>
    <row r="115" spans="81:93" x14ac:dyDescent="0.3">
      <c r="CC115" s="2"/>
      <c r="CI115" s="2"/>
      <c r="CO115" s="2"/>
    </row>
    <row r="116" spans="81:93" x14ac:dyDescent="0.3">
      <c r="CC116" s="2"/>
      <c r="CI116" s="2"/>
      <c r="CO116" s="2"/>
    </row>
    <row r="117" spans="81:93" x14ac:dyDescent="0.3">
      <c r="CC117" s="2"/>
      <c r="CI117" s="2"/>
      <c r="CO117" s="2"/>
    </row>
    <row r="118" spans="81:93" x14ac:dyDescent="0.3">
      <c r="CC118" s="118"/>
      <c r="CI118" s="118"/>
      <c r="CO118" s="118"/>
    </row>
    <row r="119" spans="81:93" x14ac:dyDescent="0.3">
      <c r="CC119" s="118"/>
      <c r="CI119" s="118"/>
      <c r="CO119" s="118"/>
    </row>
  </sheetData>
  <mergeCells count="86">
    <mergeCell ref="BH10:CN13"/>
    <mergeCell ref="I11:K11"/>
    <mergeCell ref="O11:P11"/>
    <mergeCell ref="T11:U11"/>
    <mergeCell ref="I12:K12"/>
    <mergeCell ref="O12:P12"/>
    <mergeCell ref="T12:U12"/>
    <mergeCell ref="Y12:AI13"/>
    <mergeCell ref="AJ12:BD13"/>
    <mergeCell ref="I13:K13"/>
    <mergeCell ref="O13:P13"/>
    <mergeCell ref="T13:U13"/>
    <mergeCell ref="B4:BD5"/>
    <mergeCell ref="B7:BD8"/>
    <mergeCell ref="H10:U10"/>
    <mergeCell ref="Y10:AI11"/>
    <mergeCell ref="AJ10:BD11"/>
    <mergeCell ref="A26:CN26"/>
    <mergeCell ref="A31:A32"/>
    <mergeCell ref="B31:B32"/>
    <mergeCell ref="C31:D32"/>
    <mergeCell ref="E31:E32"/>
    <mergeCell ref="F31:F32"/>
    <mergeCell ref="G31:G32"/>
    <mergeCell ref="H31:H32"/>
    <mergeCell ref="B112:BM112"/>
    <mergeCell ref="B99:CH99"/>
    <mergeCell ref="AA31:BD31"/>
    <mergeCell ref="BE31:BN31"/>
    <mergeCell ref="BO31:CH31"/>
    <mergeCell ref="B100:AJ100"/>
    <mergeCell ref="B102:CI102"/>
    <mergeCell ref="B103:CH103"/>
    <mergeCell ref="B104:CH104"/>
    <mergeCell ref="B105:CH105"/>
    <mergeCell ref="O31:P31"/>
    <mergeCell ref="Q31:Z31"/>
    <mergeCell ref="I31:J31"/>
    <mergeCell ref="K31:L31"/>
    <mergeCell ref="M31:N31"/>
    <mergeCell ref="CI31:DF31"/>
    <mergeCell ref="H14:U14"/>
    <mergeCell ref="Y14:AI15"/>
    <mergeCell ref="AJ14:BD15"/>
    <mergeCell ref="BH14:CN17"/>
    <mergeCell ref="I15:K15"/>
    <mergeCell ref="O15:P15"/>
    <mergeCell ref="T15:U15"/>
    <mergeCell ref="I16:K16"/>
    <mergeCell ref="O16:P16"/>
    <mergeCell ref="T16:U16"/>
    <mergeCell ref="Y16:AI17"/>
    <mergeCell ref="AJ16:BD17"/>
    <mergeCell ref="I17:K17"/>
    <mergeCell ref="O17:P17"/>
    <mergeCell ref="T17:U17"/>
    <mergeCell ref="BH18:CN21"/>
    <mergeCell ref="I19:K19"/>
    <mergeCell ref="O19:P19"/>
    <mergeCell ref="T19:U19"/>
    <mergeCell ref="I20:K20"/>
    <mergeCell ref="O20:P20"/>
    <mergeCell ref="T20:U20"/>
    <mergeCell ref="Y20:AI21"/>
    <mergeCell ref="AJ20:BD21"/>
    <mergeCell ref="I21:K21"/>
    <mergeCell ref="H18:U18"/>
    <mergeCell ref="Y18:AI19"/>
    <mergeCell ref="AJ18:BD19"/>
    <mergeCell ref="O21:P21"/>
    <mergeCell ref="T21:U21"/>
    <mergeCell ref="BH22:CN25"/>
    <mergeCell ref="I23:K23"/>
    <mergeCell ref="O23:P23"/>
    <mergeCell ref="T23:U23"/>
    <mergeCell ref="I24:K24"/>
    <mergeCell ref="H22:U22"/>
    <mergeCell ref="Y22:AI23"/>
    <mergeCell ref="AJ22:BD23"/>
    <mergeCell ref="O24:P24"/>
    <mergeCell ref="T24:U24"/>
    <mergeCell ref="Y24:AI25"/>
    <mergeCell ref="AJ24:BD25"/>
    <mergeCell ref="I25:K25"/>
    <mergeCell ref="O25:P25"/>
    <mergeCell ref="T25:U25"/>
  </mergeCells>
  <conditionalFormatting sqref="CI33:CI82 CO33:CO82 BT33:BT82 BO33:BO82 CD33:CD82 V33:V82 AA33:AA82 AF33:AF82 AK33:AK82 AP33:AP82 AU33:AU82 BE33:BE82 BJ33:BJ82 AZ33:AZ82 CU33:CU82 DA33:DA82 Q33:Q82">
    <cfRule type="expression" dxfId="100" priority="162">
      <formula>IF(NOT(ISBLANK(Q33)),IF(ISNUMBER(Q33),IF(INT(Q33/10000)&gt;23,TRUE,IF(INT(MOD(Q33,10000)/100)&gt;59.99,TRUE,IF(MOD(Q33,100)&gt;59.99,TRUE,FALSE))),TRUE))</formula>
    </cfRule>
  </conditionalFormatting>
  <conditionalFormatting sqref="BS85:BS86 BX85:BY86 CH85:CH86 U85:U86 Z85:Z86 AJ85:AJ86 AE85:AE86 AO85:AO86 AT85:AT86 AY85:AY86 BD85:BD86 BI85:BI86 BN85:BN86 CC85:CC86 R33:U33 Z33:Z82">
    <cfRule type="expression" dxfId="99" priority="154">
      <formula>IF(R33="л","ЛОЖЬ",IF(R33="в","ЛОЖЬ",IF(ISBLANK(R33),"ЛОЖЬ",TRUE)))</formula>
    </cfRule>
    <cfRule type="expression" dxfId="98" priority="160">
      <formula>IF(R33="в",TRUE,)</formula>
    </cfRule>
    <cfRule type="expression" dxfId="97" priority="161">
      <formula>IF(R33="л",TRUE,)</formula>
    </cfRule>
  </conditionalFormatting>
  <conditionalFormatting sqref="V33:V82">
    <cfRule type="expression" dxfId="96" priority="159">
      <formula>IF(ISNUMBER(V33),IF(((YEAR(TODAY()))-14)&gt;=E33,FALSE,TRUE))</formula>
    </cfRule>
  </conditionalFormatting>
  <conditionalFormatting sqref="Q33:Q82">
    <cfRule type="expression" dxfId="95" priority="158">
      <formula>IF(ISNUMBER(Q33),IF(((YEAR(TODAY()))-12)&gt;=E33,FALSE,TRUE))</formula>
    </cfRule>
  </conditionalFormatting>
  <conditionalFormatting sqref="AZ33:AZ82">
    <cfRule type="expression" dxfId="94" priority="157">
      <formula>IF(ISNUMBER(AZ33),IF(((YEAR(TODAY()))-12)&gt;=E33,FALSE,TRUE))</formula>
    </cfRule>
  </conditionalFormatting>
  <conditionalFormatting sqref="BE33:BE82">
    <cfRule type="expression" dxfId="93" priority="156">
      <formula>IF(ISNUMBER(BE33),IF(((YEAR(TODAY()))-12)&gt;=E33,FALSE,TRUE))</formula>
    </cfRule>
  </conditionalFormatting>
  <conditionalFormatting sqref="BJ33:BJ82">
    <cfRule type="expression" dxfId="92" priority="155">
      <formula>IF(ISNUMBER(BJ33),IF(((YEAR(TODAY()))-12)&gt;=E33,FALSE,TRUE))</formula>
    </cfRule>
  </conditionalFormatting>
  <conditionalFormatting sqref="CO33:CO82 CI33:CI82 DA33:DA82 CU33:CU82">
    <cfRule type="expression" dxfId="91" priority="153">
      <formula>IF(ISBLANK(CI33),FALSE,IF($O33=0,TRUE))</formula>
    </cfRule>
  </conditionalFormatting>
  <conditionalFormatting sqref="M33:P82">
    <cfRule type="expression" dxfId="90" priority="164">
      <formula>IF(M33&gt;($G$11+$G$12-L33),IF((M33+L33)&gt;($G$11+$G$12),TRUE,))</formula>
    </cfRule>
  </conditionalFormatting>
  <conditionalFormatting sqref="O86">
    <cfRule type="expression" dxfId="89" priority="165">
      <formula>IF($O$86&gt;$E$12,TRUE)</formula>
    </cfRule>
  </conditionalFormatting>
  <conditionalFormatting sqref="O85">
    <cfRule type="expression" dxfId="88" priority="166">
      <formula>IF($O$85&gt;$E$11,TRUE)</formula>
    </cfRule>
  </conditionalFormatting>
  <conditionalFormatting sqref="G33:G82">
    <cfRule type="expression" dxfId="87" priority="152">
      <formula>IF(G33="м",FALSE,IF(G33="ж",FALSE,TRUE))</formula>
    </cfRule>
  </conditionalFormatting>
  <conditionalFormatting sqref="DF33:DF82">
    <cfRule type="expression" dxfId="86" priority="151">
      <formula>IF(ISBLANK(DA33),IF(ISBLANK(DF33),FALSE,TRUE),IF(ISNUMBER(DF33),FALSE,TRUE))</formula>
    </cfRule>
  </conditionalFormatting>
  <conditionalFormatting sqref="B33:B82">
    <cfRule type="expression" dxfId="85" priority="167">
      <formula>IF($B33&lt;&gt;$H$11,IF($B33&lt;&gt;$H$12,IF($B33&lt;&gt;$H$13,IF($B33&lt;&gt;$I$11,IF(B33&lt;&gt;$I$12,IF($B33&lt;&gt;$I$13,IF($B33&lt;&gt;$O$11,IF($B33&lt;&gt;$O$12,IF($B33&lt;&gt;$O$13,IF($B33&lt;&gt;$T$11,IF($B33&lt;&gt;$T$12,TRUE)))))))))))</formula>
    </cfRule>
  </conditionalFormatting>
  <conditionalFormatting sqref="BY33:BY82">
    <cfRule type="expression" dxfId="84" priority="150">
      <formula>IF(NOT(ISBLANK(BY33)),IF(ISNUMBER(BY33),IF(INT(BY33/10000)&gt;23,TRUE,IF(INT(MOD(BY33,10000)/100)&gt;59.99,TRUE,IF(MOD(BY33,100)&gt;59.99,TRUE,FALSE))),TRUE))</formula>
    </cfRule>
  </conditionalFormatting>
  <conditionalFormatting sqref="E33:E82">
    <cfRule type="expression" dxfId="83" priority="168">
      <formula>IF(ISBLANK(E33),FALSE,IF(IF(ISNUMBER($G$13),IF(YEAR(TODAY())-$G$13&lt;=E33,FALSE,TRUE),FALSE),TRUE,IF(ISNUMBER($E$13),IF(YEAR(TODAY())-$E$13&lt;E33,TRUE,FALSE),FALSE)))</formula>
    </cfRule>
  </conditionalFormatting>
  <conditionalFormatting sqref="DK33">
    <cfRule type="expression" dxfId="82" priority="169">
      <formula>IF(#REF!&lt;&gt;$H$11,IF(#REF!&lt;&gt;$H$12,IF(#REF!&lt;&gt;$H$13,IF(#REF!&lt;&gt;$I$11,IF(#REF!&lt;&gt;$I$12,IF(#REF!&lt;&gt;$I$13,IF(#REF!&lt;&gt;$O$11,IF(#REF!&lt;&gt;$O$12,IF(#REF!&lt;&gt;$O$13,IF(#REF!&lt;&gt;$T$90,IF(#REF!&lt;&gt;$T$91,TRUE)))))))))))</formula>
    </cfRule>
  </conditionalFormatting>
  <conditionalFormatting sqref="W33:W82">
    <cfRule type="expression" dxfId="81" priority="143">
      <formula>IF(ISNUMBER(W33),IF(((YEAR(TODAY()))-12)&gt;=Q33,FALSE,TRUE))</formula>
    </cfRule>
  </conditionalFormatting>
  <conditionalFormatting sqref="W33:Y82">
    <cfRule type="expression" dxfId="80" priority="144">
      <formula>IF(NOT(ISBLANK(W33)),IF(ISNUMBER(W33),IF(INT(W33/10000)&gt;23,TRUE,IF(INT(MOD(W33,10000)/100)&gt;59.99,TRUE,IF(MOD(W33,100)&gt;59.99,TRUE,FALSE))),TRUE))</formula>
    </cfRule>
  </conditionalFormatting>
  <conditionalFormatting sqref="Y33:Y82">
    <cfRule type="expression" dxfId="79" priority="145">
      <formula>IF(ISNUMBER(Y33),IF(((YEAR(TODAY()))-12)&gt;=Q33,FALSE,TRUE))</formula>
    </cfRule>
  </conditionalFormatting>
  <conditionalFormatting sqref="X33:X82">
    <cfRule type="expression" dxfId="78" priority="146">
      <formula>IF(ISNUMBER(X33),IF(((YEAR(TODAY()))-12)&gt;=Q33,FALSE,TRUE))</formula>
    </cfRule>
  </conditionalFormatting>
  <conditionalFormatting sqref="CN33:CN82 CT33:CT82 CZ33:CZ82">
    <cfRule type="expression" dxfId="77" priority="815">
      <formula>IF(ISBLANK(CI33),IF(ISBLANK(CN33),FALSE,TRUE),IF(ISNUMBER(CN33),FALSE,TRUE))</formula>
    </cfRule>
  </conditionalFormatting>
  <conditionalFormatting sqref="CM85:CM86">
    <cfRule type="expression" dxfId="76" priority="92">
      <formula>IF(CM85="л","ЛОЖЬ",IF(CM85="в","ЛОЖЬ",IF(ISBLANK(CM85),"ЛОЖЬ",TRUE)))</formula>
    </cfRule>
    <cfRule type="expression" dxfId="75" priority="93">
      <formula>IF(CM85="в",TRUE,)</formula>
    </cfRule>
    <cfRule type="expression" dxfId="74" priority="94">
      <formula>IF(CM85="л",TRUE,)</formula>
    </cfRule>
  </conditionalFormatting>
  <conditionalFormatting sqref="CS85:CS86">
    <cfRule type="expression" dxfId="73" priority="85">
      <formula>IF(CS85="л","ЛОЖЬ",IF(CS85="в","ЛОЖЬ",IF(ISBLANK(CS85),"ЛОЖЬ",TRUE)))</formula>
    </cfRule>
    <cfRule type="expression" dxfId="72" priority="86">
      <formula>IF(CS85="в",TRUE,)</formula>
    </cfRule>
    <cfRule type="expression" dxfId="71" priority="87">
      <formula>IF(CS85="л",TRUE,)</formula>
    </cfRule>
  </conditionalFormatting>
  <conditionalFormatting sqref="CY85:CY86">
    <cfRule type="expression" dxfId="70" priority="78">
      <formula>IF(CY85="л","ЛОЖЬ",IF(CY85="в","ЛОЖЬ",IF(ISBLANK(CY85),"ЛОЖЬ",TRUE)))</formula>
    </cfRule>
    <cfRule type="expression" dxfId="69" priority="79">
      <formula>IF(CY85="в",TRUE,)</formula>
    </cfRule>
    <cfRule type="expression" dxfId="68" priority="80">
      <formula>IF(CY85="л",TRUE,)</formula>
    </cfRule>
  </conditionalFormatting>
  <conditionalFormatting sqref="DE85:DE86">
    <cfRule type="expression" dxfId="67" priority="71">
      <formula>IF(DE85="л","ЛОЖЬ",IF(DE85="в","ЛОЖЬ",IF(ISBLANK(DE85),"ЛОЖЬ",TRUE)))</formula>
    </cfRule>
    <cfRule type="expression" dxfId="66" priority="72">
      <formula>IF(DE85="в",TRUE,)</formula>
    </cfRule>
    <cfRule type="expression" dxfId="65" priority="73">
      <formula>IF(DE85="л",TRUE,)</formula>
    </cfRule>
  </conditionalFormatting>
  <conditionalFormatting sqref="DK34:DK43">
    <cfRule type="expression" dxfId="64" priority="818">
      <formula>IF($B33&lt;&gt;$H$11,IF($B33&lt;&gt;$H$12,IF($B33&lt;&gt;$H$13,IF($B33&lt;&gt;$I$11,IF($B33&lt;&gt;$I$12,IF($B33&lt;&gt;$I$13,IF($B33&lt;&gt;$O$11,IF($B33&lt;&gt;$O$12,IF($B33&lt;&gt;$O$13,IF($B33&lt;&gt;$T$90,IF($B33&lt;&gt;$T$91,TRUE)))))))))))</formula>
    </cfRule>
  </conditionalFormatting>
  <conditionalFormatting sqref="M86">
    <cfRule type="expression" dxfId="63" priority="65">
      <formula>IF($O$86&gt;$E$12,TRUE)</formula>
    </cfRule>
  </conditionalFormatting>
  <conditionalFormatting sqref="M85">
    <cfRule type="expression" dxfId="62" priority="66">
      <formula>IF($O$85&gt;$E$11,TRUE)</formula>
    </cfRule>
  </conditionalFormatting>
  <conditionalFormatting sqref="I33:L82">
    <cfRule type="expression" dxfId="61" priority="59">
      <formula>IF(I33&gt;$G$11,TRUE)</formula>
    </cfRule>
  </conditionalFormatting>
  <conditionalFormatting sqref="K86">
    <cfRule type="expression" dxfId="60" priority="61">
      <formula>IF($O$86&gt;$E$12,TRUE)</formula>
    </cfRule>
  </conditionalFormatting>
  <conditionalFormatting sqref="K85">
    <cfRule type="expression" dxfId="59" priority="62">
      <formula>IF($O$85&gt;$E$11,TRUE)</formula>
    </cfRule>
  </conditionalFormatting>
  <conditionalFormatting sqref="I86">
    <cfRule type="expression" dxfId="58" priority="57">
      <formula>IF($O$86&gt;$E$12,TRUE)</formula>
    </cfRule>
  </conditionalFormatting>
  <conditionalFormatting sqref="I85">
    <cfRule type="expression" dxfId="57" priority="58">
      <formula>IF($O$85&gt;$E$11,TRUE)</formula>
    </cfRule>
  </conditionalFormatting>
  <conditionalFormatting sqref="R34:U82">
    <cfRule type="expression" dxfId="56" priority="49">
      <formula>IF(R34="л","ЛОЖЬ",IF(R34="в","ЛОЖЬ",IF(ISBLANK(R34),"ЛОЖЬ",TRUE)))</formula>
    </cfRule>
    <cfRule type="expression" dxfId="55" priority="50">
      <formula>IF(R34="в",TRUE,)</formula>
    </cfRule>
    <cfRule type="expression" dxfId="54" priority="51">
      <formula>IF(R34="л",TRUE,)</formula>
    </cfRule>
  </conditionalFormatting>
  <conditionalFormatting sqref="AB33:AE82">
    <cfRule type="expression" dxfId="53" priority="46">
      <formula>IF(AB33="л","ЛОЖЬ",IF(AB33="в","ЛОЖЬ",IF(ISBLANK(AB33),"ЛОЖЬ",TRUE)))</formula>
    </cfRule>
    <cfRule type="expression" dxfId="52" priority="47">
      <formula>IF(AB33="в",TRUE,)</formula>
    </cfRule>
    <cfRule type="expression" dxfId="51" priority="48">
      <formula>IF(AB33="л",TRUE,)</formula>
    </cfRule>
  </conditionalFormatting>
  <conditionalFormatting sqref="AG33:AJ82">
    <cfRule type="expression" dxfId="50" priority="43">
      <formula>IF(AG33="л","ЛОЖЬ",IF(AG33="в","ЛОЖЬ",IF(ISBLANK(AG33),"ЛОЖЬ",TRUE)))</formula>
    </cfRule>
    <cfRule type="expression" dxfId="49" priority="44">
      <formula>IF(AG33="в",TRUE,)</formula>
    </cfRule>
    <cfRule type="expression" dxfId="48" priority="45">
      <formula>IF(AG33="л",TRUE,)</formula>
    </cfRule>
  </conditionalFormatting>
  <conditionalFormatting sqref="AL33:AO82">
    <cfRule type="expression" dxfId="47" priority="40">
      <formula>IF(AL33="л","ЛОЖЬ",IF(AL33="в","ЛОЖЬ",IF(ISBLANK(AL33),"ЛОЖЬ",TRUE)))</formula>
    </cfRule>
    <cfRule type="expression" dxfId="46" priority="41">
      <formula>IF(AL33="в",TRUE,)</formula>
    </cfRule>
    <cfRule type="expression" dxfId="45" priority="42">
      <formula>IF(AL33="л",TRUE,)</formula>
    </cfRule>
  </conditionalFormatting>
  <conditionalFormatting sqref="AQ33:AT82">
    <cfRule type="expression" dxfId="44" priority="37">
      <formula>IF(AQ33="л","ЛОЖЬ",IF(AQ33="в","ЛОЖЬ",IF(ISBLANK(AQ33),"ЛОЖЬ",TRUE)))</formula>
    </cfRule>
    <cfRule type="expression" dxfId="43" priority="38">
      <formula>IF(AQ33="в",TRUE,)</formula>
    </cfRule>
    <cfRule type="expression" dxfId="42" priority="39">
      <formula>IF(AQ33="л",TRUE,)</formula>
    </cfRule>
  </conditionalFormatting>
  <conditionalFormatting sqref="AV33:AY82">
    <cfRule type="expression" dxfId="41" priority="34">
      <formula>IF(AV33="л","ЛОЖЬ",IF(AV33="в","ЛОЖЬ",IF(ISBLANK(AV33),"ЛОЖЬ",TRUE)))</formula>
    </cfRule>
    <cfRule type="expression" dxfId="40" priority="35">
      <formula>IF(AV33="в",TRUE,)</formula>
    </cfRule>
    <cfRule type="expression" dxfId="39" priority="36">
      <formula>IF(AV33="л",TRUE,)</formula>
    </cfRule>
  </conditionalFormatting>
  <conditionalFormatting sqref="BA33:BD82">
    <cfRule type="expression" dxfId="38" priority="31">
      <formula>IF(BA33="л","ЛОЖЬ",IF(BA33="в","ЛОЖЬ",IF(ISBLANK(BA33),"ЛОЖЬ",TRUE)))</formula>
    </cfRule>
    <cfRule type="expression" dxfId="37" priority="32">
      <formula>IF(BA33="в",TRUE,)</formula>
    </cfRule>
    <cfRule type="expression" dxfId="36" priority="33">
      <formula>IF(BA33="л",TRUE,)</formula>
    </cfRule>
  </conditionalFormatting>
  <conditionalFormatting sqref="BF33:BI82">
    <cfRule type="expression" dxfId="35" priority="28">
      <formula>IF(BF33="л","ЛОЖЬ",IF(BF33="в","ЛОЖЬ",IF(ISBLANK(BF33),"ЛОЖЬ",TRUE)))</formula>
    </cfRule>
    <cfRule type="expression" dxfId="34" priority="29">
      <formula>IF(BF33="в",TRUE,)</formula>
    </cfRule>
    <cfRule type="expression" dxfId="33" priority="30">
      <formula>IF(BF33="л",TRUE,)</formula>
    </cfRule>
  </conditionalFormatting>
  <conditionalFormatting sqref="BK33:BN82">
    <cfRule type="expression" dxfId="32" priority="25">
      <formula>IF(BK33="л","ЛОЖЬ",IF(BK33="в","ЛОЖЬ",IF(ISBLANK(BK33),"ЛОЖЬ",TRUE)))</formula>
    </cfRule>
    <cfRule type="expression" dxfId="31" priority="26">
      <formula>IF(BK33="в",TRUE,)</formula>
    </cfRule>
    <cfRule type="expression" dxfId="30" priority="27">
      <formula>IF(BK33="л",TRUE,)</formula>
    </cfRule>
  </conditionalFormatting>
  <conditionalFormatting sqref="BP33:BS82">
    <cfRule type="expression" dxfId="29" priority="22">
      <formula>IF(BP33="л","ЛОЖЬ",IF(BP33="в","ЛОЖЬ",IF(ISBLANK(BP33),"ЛОЖЬ",TRUE)))</formula>
    </cfRule>
    <cfRule type="expression" dxfId="28" priority="23">
      <formula>IF(BP33="в",TRUE,)</formula>
    </cfRule>
    <cfRule type="expression" dxfId="27" priority="24">
      <formula>IF(BP33="л",TRUE,)</formula>
    </cfRule>
  </conditionalFormatting>
  <conditionalFormatting sqref="BU33:BX82">
    <cfRule type="expression" dxfId="26" priority="19">
      <formula>IF(BU33="л","ЛОЖЬ",IF(BU33="в","ЛОЖЬ",IF(ISBLANK(BU33),"ЛОЖЬ",TRUE)))</formula>
    </cfRule>
    <cfRule type="expression" dxfId="25" priority="20">
      <formula>IF(BU33="в",TRUE,)</formula>
    </cfRule>
    <cfRule type="expression" dxfId="24" priority="21">
      <formula>IF(BU33="л",TRUE,)</formula>
    </cfRule>
  </conditionalFormatting>
  <conditionalFormatting sqref="BZ33:CC82">
    <cfRule type="expression" dxfId="23" priority="16">
      <formula>IF(BZ33="л","ЛОЖЬ",IF(BZ33="в","ЛОЖЬ",IF(ISBLANK(BZ33),"ЛОЖЬ",TRUE)))</formula>
    </cfRule>
    <cfRule type="expression" dxfId="22" priority="17">
      <formula>IF(BZ33="в",TRUE,)</formula>
    </cfRule>
    <cfRule type="expression" dxfId="21" priority="18">
      <formula>IF(BZ33="л",TRUE,)</formula>
    </cfRule>
  </conditionalFormatting>
  <conditionalFormatting sqref="CE33:CH82">
    <cfRule type="expression" dxfId="20" priority="13">
      <formula>IF(CE33="л","ЛОЖЬ",IF(CE33="в","ЛОЖЬ",IF(ISBLANK(CE33),"ЛОЖЬ",TRUE)))</formula>
    </cfRule>
    <cfRule type="expression" dxfId="19" priority="14">
      <formula>IF(CE33="в",TRUE,)</formula>
    </cfRule>
    <cfRule type="expression" dxfId="18" priority="15">
      <formula>IF(CE33="л",TRUE,)</formula>
    </cfRule>
  </conditionalFormatting>
  <conditionalFormatting sqref="CJ33:CM82">
    <cfRule type="expression" dxfId="17" priority="10">
      <formula>IF(CJ33="л","ЛОЖЬ",IF(CJ33="в","ЛОЖЬ",IF(ISBLANK(CJ33),"ЛОЖЬ",TRUE)))</formula>
    </cfRule>
    <cfRule type="expression" dxfId="16" priority="11">
      <formula>IF(CJ33="в",TRUE,)</formula>
    </cfRule>
    <cfRule type="expression" dxfId="15" priority="12">
      <formula>IF(CJ33="л",TRUE,)</formula>
    </cfRule>
  </conditionalFormatting>
  <conditionalFormatting sqref="CP33:CS82">
    <cfRule type="expression" dxfId="14" priority="7">
      <formula>IF(CP33="л","ЛОЖЬ",IF(CP33="в","ЛОЖЬ",IF(ISBLANK(CP33),"ЛОЖЬ",TRUE)))</formula>
    </cfRule>
    <cfRule type="expression" dxfId="13" priority="8">
      <formula>IF(CP33="в",TRUE,)</formula>
    </cfRule>
    <cfRule type="expression" dxfId="12" priority="9">
      <formula>IF(CP33="л",TRUE,)</formula>
    </cfRule>
  </conditionalFormatting>
  <conditionalFormatting sqref="CV33:CY82">
    <cfRule type="expression" dxfId="11" priority="4">
      <formula>IF(CV33="л","ЛОЖЬ",IF(CV33="в","ЛОЖЬ",IF(ISBLANK(CV33),"ЛОЖЬ",TRUE)))</formula>
    </cfRule>
    <cfRule type="expression" dxfId="10" priority="5">
      <formula>IF(CV33="в",TRUE,)</formula>
    </cfRule>
    <cfRule type="expression" dxfId="9" priority="6">
      <formula>IF(CV33="л",TRUE,)</formula>
    </cfRule>
  </conditionalFormatting>
  <conditionalFormatting sqref="DB33:DE82">
    <cfRule type="expression" dxfId="8" priority="1">
      <formula>IF(DB33="л","ЛОЖЬ",IF(DB33="в","ЛОЖЬ",IF(ISBLANK(DB33),"ЛОЖЬ",TRUE)))</formula>
    </cfRule>
    <cfRule type="expression" dxfId="7" priority="2">
      <formula>IF(DB33="в",TRUE,)</formula>
    </cfRule>
    <cfRule type="expression" dxfId="6" priority="3">
      <formula>IF(DB33="л",TRUE,)</formula>
    </cfRule>
  </conditionalFormatting>
  <pageMargins left="0.31496062992125984" right="0.31496062992125984" top="0.55118110236220474" bottom="0.31496062992125984" header="0" footer="0"/>
  <pageSetup paperSize="9" orientation="landscape" verticalDpi="1200" r:id="rId1"/>
  <headerFooter>
    <oddFooter>&amp;R&amp;"Times New Roman,курсив"&amp;8Стр. &amp;P из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rgb="FFC00000"/>
  </sheetPr>
  <dimension ref="A1:AA350"/>
  <sheetViews>
    <sheetView topLeftCell="A65" workbookViewId="0">
      <selection activeCell="J77" sqref="J77"/>
    </sheetView>
  </sheetViews>
  <sheetFormatPr defaultColWidth="9.109375" defaultRowHeight="13.8" x14ac:dyDescent="0.25"/>
  <cols>
    <col min="1" max="1" width="4" style="481" customWidth="1"/>
    <col min="2" max="14" width="6" style="481" customWidth="1"/>
    <col min="15" max="15" width="8.5546875" style="481" customWidth="1"/>
    <col min="16" max="26" width="1.5546875" style="481" customWidth="1"/>
    <col min="27" max="16384" width="9.109375" style="481"/>
  </cols>
  <sheetData>
    <row r="1" spans="1:15" s="125" customFormat="1" ht="13.95" x14ac:dyDescent="0.3">
      <c r="A1" s="1173" t="e">
        <f>#REF!</f>
        <v>#REF!</v>
      </c>
      <c r="B1" s="1173"/>
      <c r="C1" s="1173"/>
      <c r="D1" s="1173"/>
      <c r="E1" s="1173"/>
      <c r="F1" s="1173"/>
      <c r="G1" s="1173"/>
      <c r="H1" s="1173"/>
      <c r="I1" s="1173"/>
      <c r="J1" s="1173"/>
      <c r="K1" s="1173"/>
      <c r="L1" s="1173"/>
      <c r="M1" s="1173"/>
      <c r="N1" s="1173"/>
      <c r="O1" s="1173"/>
    </row>
    <row r="2" spans="1:15" s="125" customFormat="1" ht="13.95" x14ac:dyDescent="0.3">
      <c r="A2" s="1173" t="e">
        <f>#REF!</f>
        <v>#REF!</v>
      </c>
      <c r="B2" s="1173"/>
      <c r="C2" s="1173"/>
      <c r="D2" s="1173"/>
      <c r="E2" s="1173"/>
      <c r="F2" s="1173"/>
      <c r="G2" s="1173"/>
      <c r="H2" s="1173"/>
      <c r="I2" s="1173"/>
      <c r="J2" s="1173"/>
      <c r="K2" s="1173"/>
      <c r="L2" s="1173"/>
      <c r="M2" s="1173"/>
      <c r="N2" s="1173"/>
      <c r="O2" s="1173"/>
    </row>
    <row r="3" spans="1:15" s="125" customFormat="1" ht="13.95" x14ac:dyDescent="0.3">
      <c r="A3" s="1173" t="e">
        <f>#REF!</f>
        <v>#REF!</v>
      </c>
      <c r="B3" s="1173"/>
      <c r="C3" s="1173"/>
      <c r="D3" s="1173"/>
      <c r="E3" s="1173"/>
      <c r="F3" s="1173"/>
      <c r="G3" s="1173"/>
      <c r="H3" s="1173"/>
      <c r="I3" s="1173"/>
      <c r="J3" s="1173"/>
      <c r="K3" s="1173"/>
      <c r="L3" s="1173"/>
      <c r="M3" s="1173"/>
      <c r="N3" s="1173"/>
      <c r="O3" s="1173"/>
    </row>
    <row r="4" spans="1:15" s="125" customFormat="1" ht="12.75" customHeight="1" x14ac:dyDescent="0.3">
      <c r="A4" s="472"/>
      <c r="B4" s="18"/>
      <c r="C4" s="18"/>
      <c r="D4" s="407"/>
      <c r="E4" s="407"/>
      <c r="F4" s="18"/>
      <c r="G4" s="18"/>
      <c r="H4" s="470"/>
      <c r="I4" s="470"/>
      <c r="J4" s="407"/>
      <c r="K4" s="484"/>
    </row>
    <row r="5" spans="1:15" s="125" customFormat="1" ht="12.75" customHeight="1" x14ac:dyDescent="0.3">
      <c r="A5" s="472"/>
      <c r="B5" s="18"/>
      <c r="C5" s="18"/>
      <c r="D5" s="407"/>
      <c r="E5" s="407"/>
      <c r="F5" s="18"/>
      <c r="G5" s="18"/>
      <c r="H5" s="470"/>
      <c r="I5" s="470"/>
      <c r="J5" s="407"/>
      <c r="K5" s="484"/>
    </row>
    <row r="6" spans="1:15" s="125" customFormat="1" ht="12.75" customHeight="1" x14ac:dyDescent="0.3">
      <c r="A6" s="472"/>
      <c r="B6" s="18"/>
      <c r="C6" s="18"/>
      <c r="D6" s="407"/>
      <c r="E6" s="407"/>
      <c r="F6" s="18"/>
      <c r="G6" s="18"/>
      <c r="H6" s="470"/>
      <c r="I6" s="470"/>
      <c r="J6" s="407"/>
      <c r="K6" s="484"/>
    </row>
    <row r="7" spans="1:15" s="125" customFormat="1" ht="12.75" customHeight="1" x14ac:dyDescent="0.3">
      <c r="A7" s="472"/>
      <c r="B7" s="18"/>
      <c r="C7" s="18"/>
      <c r="D7" s="407"/>
      <c r="E7" s="407"/>
      <c r="F7" s="18"/>
      <c r="G7" s="18"/>
      <c r="H7" s="470"/>
      <c r="I7" s="470"/>
      <c r="J7" s="407"/>
      <c r="K7" s="484"/>
    </row>
    <row r="8" spans="1:15" s="125" customFormat="1" ht="12.75" customHeight="1" x14ac:dyDescent="0.3">
      <c r="A8" s="472"/>
      <c r="B8" s="18"/>
      <c r="C8" s="18"/>
      <c r="D8" s="407"/>
      <c r="E8" s="407"/>
      <c r="F8" s="18"/>
      <c r="G8" s="18"/>
      <c r="H8" s="470"/>
      <c r="I8" s="470"/>
      <c r="J8" s="407"/>
      <c r="K8" s="484"/>
    </row>
    <row r="9" spans="1:15" s="125" customFormat="1" ht="12.75" customHeight="1" x14ac:dyDescent="0.3">
      <c r="A9" s="472"/>
      <c r="B9" s="18"/>
      <c r="C9" s="18"/>
      <c r="D9" s="407"/>
      <c r="E9" s="407"/>
      <c r="F9" s="18"/>
      <c r="G9" s="18"/>
      <c r="H9" s="470"/>
      <c r="I9" s="470"/>
      <c r="J9" s="407"/>
      <c r="K9" s="484"/>
    </row>
    <row r="10" spans="1:15" s="125" customFormat="1" ht="12.75" customHeight="1" x14ac:dyDescent="0.3">
      <c r="A10" s="472"/>
      <c r="B10" s="18"/>
      <c r="C10" s="18"/>
      <c r="D10" s="407"/>
      <c r="E10" s="407"/>
      <c r="F10" s="18"/>
      <c r="G10" s="18"/>
      <c r="H10" s="470"/>
      <c r="I10" s="470"/>
      <c r="J10" s="407"/>
      <c r="K10" s="484"/>
    </row>
    <row r="11" spans="1:15" s="125" customFormat="1" ht="12.75" customHeight="1" x14ac:dyDescent="0.3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</row>
    <row r="12" spans="1:15" s="125" customFormat="1" ht="12.75" customHeight="1" x14ac:dyDescent="0.3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</row>
    <row r="13" spans="1:15" s="125" customFormat="1" ht="12.75" customHeight="1" x14ac:dyDescent="0.3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</row>
    <row r="14" spans="1:15" s="125" customFormat="1" ht="12.75" customHeight="1" x14ac:dyDescent="0.3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</row>
    <row r="15" spans="1:15" s="125" customFormat="1" ht="30.75" customHeight="1" x14ac:dyDescent="0.25">
      <c r="A15" s="1458" t="s">
        <v>450</v>
      </c>
      <c r="B15" s="1458"/>
      <c r="C15" s="1458"/>
      <c r="D15" s="1458"/>
      <c r="E15" s="1458"/>
      <c r="F15" s="1458"/>
      <c r="G15" s="1458"/>
      <c r="H15" s="1458"/>
      <c r="I15" s="1458"/>
      <c r="J15" s="1458"/>
      <c r="K15" s="1458"/>
      <c r="L15" s="1458"/>
      <c r="M15" s="1458"/>
      <c r="N15" s="1458"/>
      <c r="O15" s="1458"/>
    </row>
    <row r="16" spans="1:15" s="125" customFormat="1" ht="24.6" x14ac:dyDescent="0.25">
      <c r="A16" s="1459" t="s">
        <v>468</v>
      </c>
      <c r="B16" s="1459"/>
      <c r="C16" s="1459"/>
      <c r="D16" s="1459"/>
      <c r="E16" s="1459"/>
      <c r="F16" s="1459"/>
      <c r="G16" s="1459"/>
      <c r="H16" s="1459"/>
      <c r="I16" s="1459"/>
      <c r="J16" s="1459"/>
      <c r="K16" s="1459"/>
      <c r="L16" s="1459"/>
      <c r="M16" s="1459"/>
      <c r="N16" s="1459"/>
      <c r="O16" s="1459"/>
    </row>
    <row r="17" spans="1:15" s="125" customFormat="1" ht="12.75" customHeight="1" x14ac:dyDescent="0.3">
      <c r="A17" s="1452"/>
      <c r="B17" s="1452"/>
      <c r="C17" s="1452"/>
      <c r="D17" s="1452"/>
      <c r="E17" s="1452"/>
      <c r="F17" s="1452"/>
      <c r="G17" s="1452"/>
      <c r="H17" s="1452"/>
      <c r="I17" s="1452"/>
      <c r="J17" s="1452"/>
      <c r="K17" s="1452"/>
      <c r="L17" s="1452"/>
      <c r="M17" s="1452"/>
      <c r="N17" s="1452"/>
      <c r="O17" s="1452"/>
    </row>
    <row r="18" spans="1:15" s="125" customFormat="1" ht="12.75" customHeight="1" x14ac:dyDescent="0.3">
      <c r="A18" s="1452"/>
      <c r="B18" s="1452"/>
      <c r="C18" s="1452"/>
      <c r="D18" s="1452"/>
      <c r="E18" s="1452"/>
      <c r="F18" s="1452"/>
      <c r="G18" s="1452"/>
      <c r="H18" s="1452"/>
      <c r="I18" s="1452"/>
      <c r="J18" s="1452"/>
      <c r="K18" s="1452"/>
      <c r="L18" s="1452"/>
      <c r="M18" s="1452"/>
      <c r="N18" s="1452"/>
      <c r="O18" s="1452"/>
    </row>
    <row r="19" spans="1:15" s="125" customFormat="1" ht="42" customHeight="1" x14ac:dyDescent="0.3">
      <c r="A19" s="1456" t="e">
        <f>#REF!</f>
        <v>#REF!</v>
      </c>
      <c r="B19" s="1456"/>
      <c r="C19" s="1456"/>
      <c r="D19" s="1456"/>
      <c r="E19" s="1456"/>
      <c r="F19" s="1456"/>
      <c r="G19" s="1456"/>
      <c r="H19" s="1456"/>
      <c r="I19" s="1456"/>
      <c r="J19" s="1456"/>
      <c r="K19" s="1456"/>
      <c r="L19" s="1456"/>
      <c r="M19" s="1456"/>
      <c r="N19" s="1456"/>
      <c r="O19" s="1456"/>
    </row>
    <row r="20" spans="1:15" s="125" customFormat="1" ht="12.75" customHeight="1" x14ac:dyDescent="0.3">
      <c r="A20" s="485"/>
      <c r="B20" s="485"/>
      <c r="C20" s="485"/>
      <c r="D20" s="485"/>
      <c r="E20" s="485"/>
      <c r="F20" s="485"/>
      <c r="G20" s="485"/>
      <c r="H20" s="485"/>
      <c r="I20" s="485"/>
      <c r="J20" s="485"/>
      <c r="K20" s="485"/>
    </row>
    <row r="21" spans="1:15" s="125" customFormat="1" ht="22.5" customHeight="1" x14ac:dyDescent="0.3">
      <c r="A21" s="1457" t="e">
        <f>#REF!</f>
        <v>#REF!</v>
      </c>
      <c r="B21" s="1457"/>
      <c r="C21" s="1457"/>
      <c r="D21" s="1457"/>
      <c r="E21" s="1457"/>
      <c r="F21" s="1457"/>
      <c r="G21" s="1457"/>
      <c r="H21" s="1457"/>
      <c r="I21" s="1457"/>
      <c r="J21" s="1457"/>
      <c r="K21" s="1457"/>
      <c r="L21" s="1457"/>
      <c r="M21" s="1457"/>
      <c r="N21" s="1457"/>
      <c r="O21" s="1457"/>
    </row>
    <row r="22" spans="1:15" s="125" customFormat="1" ht="12.75" customHeight="1" x14ac:dyDescent="0.3">
      <c r="A22" s="485"/>
      <c r="B22" s="485"/>
      <c r="C22" s="485"/>
      <c r="D22" s="485"/>
      <c r="E22" s="485"/>
      <c r="F22" s="485"/>
      <c r="G22" s="485"/>
      <c r="H22" s="485"/>
      <c r="I22" s="485"/>
      <c r="J22" s="485"/>
      <c r="K22" s="485"/>
    </row>
    <row r="23" spans="1:15" s="125" customFormat="1" ht="12.75" customHeight="1" x14ac:dyDescent="0.3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</row>
    <row r="26" spans="1:15" s="125" customFormat="1" ht="12.75" customHeight="1" x14ac:dyDescent="0.3">
      <c r="A26" s="472"/>
      <c r="B26" s="18"/>
      <c r="C26" s="18"/>
      <c r="D26" s="407"/>
      <c r="E26" s="407"/>
      <c r="F26" s="18"/>
      <c r="G26" s="18"/>
      <c r="H26" s="470"/>
      <c r="I26" s="470"/>
      <c r="J26" s="407"/>
      <c r="K26" s="484"/>
    </row>
    <row r="27" spans="1:15" s="125" customFormat="1" ht="12.75" customHeight="1" x14ac:dyDescent="0.3">
      <c r="A27" s="472"/>
      <c r="B27" s="18"/>
      <c r="C27" s="18"/>
      <c r="D27" s="407"/>
      <c r="E27" s="407"/>
      <c r="F27" s="18"/>
      <c r="G27" s="18"/>
      <c r="H27" s="470"/>
      <c r="I27" s="470"/>
      <c r="J27" s="407"/>
      <c r="K27" s="484"/>
    </row>
    <row r="28" spans="1:15" s="125" customFormat="1" ht="12.75" customHeight="1" x14ac:dyDescent="0.3">
      <c r="A28" s="472"/>
      <c r="B28" s="18"/>
      <c r="C28" s="18"/>
      <c r="D28" s="407"/>
      <c r="E28" s="407"/>
      <c r="F28" s="18"/>
      <c r="G28" s="18"/>
      <c r="H28" s="470"/>
      <c r="I28" s="470"/>
      <c r="J28" s="407"/>
      <c r="K28" s="484"/>
    </row>
    <row r="29" spans="1:15" s="125" customFormat="1" ht="12.75" customHeight="1" x14ac:dyDescent="0.3">
      <c r="A29" s="472"/>
      <c r="B29" s="18"/>
      <c r="C29" s="18"/>
      <c r="D29" s="407"/>
      <c r="E29" s="407"/>
      <c r="F29" s="18"/>
      <c r="G29" s="18"/>
      <c r="H29" s="470"/>
      <c r="I29" s="470"/>
      <c r="J29" s="407"/>
      <c r="K29" s="484"/>
    </row>
    <row r="30" spans="1:15" s="125" customFormat="1" ht="12.75" customHeight="1" x14ac:dyDescent="0.3">
      <c r="A30" s="472"/>
      <c r="B30" s="18"/>
      <c r="C30" s="18"/>
      <c r="D30" s="407"/>
      <c r="E30" s="407"/>
      <c r="F30" s="18"/>
      <c r="G30" s="18"/>
      <c r="H30" s="470"/>
      <c r="I30" s="470"/>
      <c r="J30" s="407"/>
      <c r="K30" s="484"/>
    </row>
    <row r="31" spans="1:15" s="125" customFormat="1" ht="4.5" hidden="1" customHeight="1" x14ac:dyDescent="0.3">
      <c r="A31" s="472"/>
      <c r="B31" s="18"/>
      <c r="C31" s="18"/>
      <c r="D31" s="407"/>
      <c r="E31" s="407"/>
      <c r="F31" s="18"/>
      <c r="G31" s="18"/>
      <c r="H31" s="470"/>
      <c r="I31" s="470"/>
      <c r="J31" s="407"/>
      <c r="K31" s="484"/>
    </row>
    <row r="32" spans="1:15" s="125" customFormat="1" ht="12.75" customHeight="1" x14ac:dyDescent="0.3">
      <c r="A32" s="472"/>
      <c r="B32" s="18"/>
      <c r="C32" s="18"/>
      <c r="D32" s="407"/>
      <c r="E32" s="407"/>
      <c r="F32" s="18"/>
      <c r="G32" s="18"/>
      <c r="H32" s="470"/>
      <c r="I32" s="470"/>
      <c r="J32" s="407"/>
      <c r="K32" s="484"/>
    </row>
    <row r="33" spans="1:11" s="125" customFormat="1" ht="12.75" customHeight="1" x14ac:dyDescent="0.3">
      <c r="A33" s="472"/>
      <c r="B33" s="18"/>
      <c r="C33" s="18"/>
      <c r="D33" s="407"/>
      <c r="E33" s="407"/>
      <c r="F33" s="18"/>
      <c r="G33" s="18"/>
      <c r="H33" s="470"/>
      <c r="I33" s="470"/>
      <c r="J33" s="407"/>
      <c r="K33" s="484"/>
    </row>
    <row r="34" spans="1:11" s="125" customFormat="1" ht="12.75" customHeight="1" x14ac:dyDescent="0.3">
      <c r="A34" s="472"/>
      <c r="B34" s="18"/>
      <c r="C34" s="18"/>
      <c r="D34" s="407"/>
      <c r="E34" s="407"/>
      <c r="F34" s="18"/>
      <c r="G34" s="18"/>
      <c r="H34" s="470"/>
      <c r="I34" s="470"/>
      <c r="J34" s="407"/>
      <c r="K34" s="484"/>
    </row>
    <row r="35" spans="1:11" s="125" customFormat="1" ht="12.75" customHeight="1" x14ac:dyDescent="0.3">
      <c r="A35" s="472"/>
      <c r="B35" s="18"/>
      <c r="C35" s="18"/>
      <c r="D35" s="407"/>
      <c r="E35" s="407"/>
      <c r="F35" s="18"/>
      <c r="G35" s="18"/>
      <c r="H35" s="470"/>
      <c r="I35" s="470"/>
      <c r="J35" s="407"/>
      <c r="K35" s="484"/>
    </row>
    <row r="36" spans="1:11" s="125" customFormat="1" ht="12.75" customHeight="1" x14ac:dyDescent="0.3">
      <c r="A36" s="472"/>
      <c r="B36" s="18"/>
      <c r="C36" s="18"/>
      <c r="D36" s="407"/>
      <c r="E36" s="407"/>
      <c r="F36" s="18"/>
      <c r="G36" s="18"/>
      <c r="H36" s="470"/>
      <c r="I36" s="470"/>
      <c r="J36" s="407"/>
      <c r="K36" s="484"/>
    </row>
    <row r="37" spans="1:11" s="125" customFormat="1" ht="12.75" customHeight="1" x14ac:dyDescent="0.3">
      <c r="A37" s="472"/>
      <c r="B37" s="18"/>
      <c r="C37" s="18"/>
      <c r="D37" s="407"/>
      <c r="E37" s="407"/>
      <c r="F37" s="18"/>
      <c r="G37" s="18"/>
      <c r="H37" s="470"/>
      <c r="I37" s="470"/>
      <c r="J37" s="407"/>
      <c r="K37" s="484"/>
    </row>
    <row r="38" spans="1:11" s="125" customFormat="1" ht="12.75" customHeight="1" x14ac:dyDescent="0.3">
      <c r="A38" s="472"/>
      <c r="B38" s="18"/>
      <c r="C38" s="18"/>
      <c r="D38" s="407"/>
      <c r="E38" s="407"/>
      <c r="F38" s="18"/>
      <c r="G38" s="18"/>
      <c r="H38" s="470"/>
      <c r="I38" s="470"/>
      <c r="J38" s="407"/>
      <c r="K38" s="484"/>
    </row>
    <row r="39" spans="1:11" s="125" customFormat="1" ht="12.75" customHeight="1" x14ac:dyDescent="0.3">
      <c r="A39" s="472"/>
      <c r="B39" s="18"/>
      <c r="C39" s="18"/>
      <c r="D39" s="407"/>
      <c r="E39" s="407"/>
      <c r="F39" s="18"/>
      <c r="G39" s="18"/>
      <c r="H39" s="470"/>
      <c r="I39" s="470"/>
      <c r="J39" s="407"/>
      <c r="K39" s="484"/>
    </row>
    <row r="40" spans="1:11" s="125" customFormat="1" ht="12.75" customHeight="1" x14ac:dyDescent="0.3">
      <c r="A40" s="472"/>
      <c r="B40" s="18"/>
      <c r="C40" s="18"/>
      <c r="D40" s="407"/>
      <c r="E40" s="407"/>
      <c r="F40" s="18"/>
      <c r="G40" s="18"/>
      <c r="H40" s="470"/>
      <c r="I40" s="470"/>
      <c r="J40" s="407"/>
      <c r="K40" s="484"/>
    </row>
    <row r="41" spans="1:11" s="125" customFormat="1" ht="12.75" customHeight="1" x14ac:dyDescent="0.3">
      <c r="A41" s="472"/>
      <c r="B41" s="18"/>
      <c r="C41" s="18"/>
      <c r="D41" s="407"/>
      <c r="E41" s="407"/>
      <c r="F41" s="18"/>
      <c r="G41" s="18"/>
      <c r="H41" s="470"/>
      <c r="I41" s="470"/>
      <c r="J41" s="407"/>
      <c r="K41" s="484"/>
    </row>
    <row r="42" spans="1:11" s="125" customFormat="1" ht="12.75" customHeight="1" x14ac:dyDescent="0.3">
      <c r="A42" s="472"/>
      <c r="B42" s="18"/>
      <c r="C42" s="18"/>
      <c r="D42" s="407"/>
      <c r="E42" s="407"/>
      <c r="F42" s="18"/>
      <c r="G42" s="18"/>
      <c r="H42" s="470"/>
      <c r="I42" s="470"/>
      <c r="J42" s="407"/>
      <c r="K42" s="484"/>
    </row>
    <row r="43" spans="1:11" s="125" customFormat="1" ht="12.75" customHeight="1" x14ac:dyDescent="0.3">
      <c r="A43" s="472"/>
      <c r="B43" s="18"/>
      <c r="C43" s="18"/>
      <c r="D43" s="407"/>
      <c r="E43" s="407"/>
      <c r="F43" s="18"/>
      <c r="G43" s="18"/>
      <c r="H43" s="470"/>
      <c r="I43" s="470"/>
      <c r="J43" s="407"/>
      <c r="K43" s="484"/>
    </row>
    <row r="44" spans="1:11" s="125" customFormat="1" ht="12.75" customHeight="1" x14ac:dyDescent="0.3">
      <c r="A44" s="472"/>
      <c r="B44" s="18"/>
      <c r="C44" s="18"/>
      <c r="D44" s="407"/>
      <c r="E44" s="407"/>
      <c r="F44" s="18"/>
      <c r="G44" s="18"/>
      <c r="H44" s="470"/>
      <c r="I44" s="470"/>
      <c r="J44" s="407"/>
      <c r="K44" s="484"/>
    </row>
    <row r="45" spans="1:11" s="125" customFormat="1" ht="12.75" customHeight="1" x14ac:dyDescent="0.3">
      <c r="A45" s="472"/>
      <c r="B45" s="18"/>
      <c r="C45" s="18"/>
      <c r="D45" s="407"/>
      <c r="E45" s="407"/>
      <c r="F45" s="18"/>
      <c r="G45" s="18"/>
      <c r="H45" s="470"/>
      <c r="I45" s="470"/>
      <c r="J45" s="407"/>
      <c r="K45" s="484"/>
    </row>
    <row r="46" spans="1:11" s="125" customFormat="1" ht="12.75" customHeight="1" x14ac:dyDescent="0.3">
      <c r="A46" s="472"/>
      <c r="B46" s="18"/>
      <c r="C46" s="18"/>
      <c r="D46" s="407"/>
      <c r="E46" s="407"/>
      <c r="F46" s="18"/>
      <c r="G46" s="18"/>
      <c r="H46" s="470"/>
      <c r="I46" s="470"/>
      <c r="J46" s="407"/>
      <c r="K46" s="484"/>
    </row>
    <row r="47" spans="1:11" s="125" customFormat="1" ht="12.75" customHeight="1" x14ac:dyDescent="0.3">
      <c r="A47" s="472"/>
      <c r="B47" s="18"/>
      <c r="C47" s="18"/>
      <c r="D47" s="407"/>
      <c r="E47" s="407"/>
      <c r="F47" s="18"/>
      <c r="G47" s="18"/>
      <c r="H47" s="470"/>
      <c r="I47" s="470"/>
      <c r="J47" s="407"/>
      <c r="K47" s="484"/>
    </row>
    <row r="48" spans="1:11" s="125" customFormat="1" ht="12.75" customHeight="1" x14ac:dyDescent="0.3">
      <c r="A48" s="472"/>
      <c r="B48" s="18"/>
      <c r="C48" s="18"/>
      <c r="D48" s="407"/>
      <c r="E48" s="407"/>
      <c r="F48" s="18"/>
      <c r="G48" s="18"/>
      <c r="H48" s="470"/>
      <c r="I48" s="470"/>
      <c r="J48" s="407"/>
      <c r="K48" s="484"/>
    </row>
    <row r="49" spans="1:16" s="125" customFormat="1" ht="12.75" customHeight="1" x14ac:dyDescent="0.3">
      <c r="A49" s="472"/>
      <c r="B49" s="18"/>
      <c r="C49" s="18"/>
      <c r="D49" s="407"/>
      <c r="E49" s="407"/>
      <c r="F49" s="18"/>
      <c r="G49" s="18"/>
      <c r="H49" s="470"/>
      <c r="I49" s="470"/>
      <c r="J49" s="407"/>
      <c r="K49" s="484"/>
    </row>
    <row r="50" spans="1:16" s="125" customFormat="1" ht="12.75" customHeight="1" x14ac:dyDescent="0.3">
      <c r="A50" s="152"/>
      <c r="B50" s="32"/>
      <c r="C50" s="153"/>
      <c r="D50" s="153"/>
      <c r="E50" s="153"/>
      <c r="F50" s="153"/>
      <c r="G50" s="153"/>
      <c r="H50" s="32"/>
      <c r="I50" s="488"/>
      <c r="J50" s="32"/>
      <c r="K50" s="154"/>
    </row>
    <row r="51" spans="1:16" s="125" customFormat="1" ht="12.75" customHeight="1" x14ac:dyDescent="0.3">
      <c r="A51" s="472"/>
      <c r="B51" s="18"/>
      <c r="C51" s="18"/>
      <c r="D51" s="407"/>
      <c r="E51" s="407"/>
      <c r="F51" s="18"/>
      <c r="G51" s="18"/>
      <c r="H51" s="470"/>
      <c r="I51" s="470"/>
      <c r="J51" s="407"/>
      <c r="K51" s="484"/>
    </row>
    <row r="52" spans="1:16" s="125" customFormat="1" ht="32.25" customHeight="1" x14ac:dyDescent="0.3">
      <c r="A52" s="1176" t="e">
        <f>#REF!</f>
        <v>#REF!</v>
      </c>
      <c r="B52" s="1176"/>
      <c r="C52" s="1176"/>
      <c r="D52" s="1176"/>
      <c r="E52" s="1176"/>
      <c r="F52" s="1176"/>
      <c r="G52" s="1176"/>
      <c r="H52" s="1176"/>
      <c r="I52" s="1176"/>
      <c r="J52" s="1176"/>
      <c r="K52" s="1176"/>
      <c r="L52" s="1176"/>
      <c r="M52" s="1176"/>
      <c r="N52" s="1176"/>
      <c r="O52" s="1176"/>
    </row>
    <row r="53" spans="1:16" s="125" customFormat="1" ht="15.75" customHeight="1" x14ac:dyDescent="0.3">
      <c r="A53" s="1177" t="e">
        <f>#REF!</f>
        <v>#REF!</v>
      </c>
      <c r="B53" s="1177"/>
      <c r="C53" s="1177"/>
      <c r="D53" s="1177"/>
      <c r="E53" s="1177"/>
      <c r="F53" s="1177"/>
      <c r="G53" s="1177"/>
      <c r="H53" s="1177"/>
      <c r="I53" s="1177"/>
      <c r="J53" s="1177"/>
      <c r="K53" s="1177"/>
      <c r="L53" s="1177"/>
      <c r="M53" s="1177"/>
      <c r="N53" s="1177"/>
      <c r="O53" s="1177"/>
    </row>
    <row r="54" spans="1:16" ht="17.399999999999999" x14ac:dyDescent="0.3">
      <c r="A54" s="1181" t="s">
        <v>450</v>
      </c>
      <c r="B54" s="1181"/>
      <c r="C54" s="1181"/>
      <c r="D54" s="1181"/>
      <c r="E54" s="1181"/>
      <c r="F54" s="1181"/>
      <c r="G54" s="1181"/>
      <c r="H54" s="1181"/>
      <c r="I54" s="1181"/>
      <c r="J54" s="1181"/>
      <c r="K54" s="1181"/>
      <c r="L54" s="1181"/>
      <c r="M54" s="1181"/>
      <c r="N54" s="1181"/>
      <c r="O54" s="1181"/>
    </row>
    <row r="55" spans="1:16" s="203" customFormat="1" ht="33" customHeight="1" x14ac:dyDescent="0.3">
      <c r="A55" s="1453" t="s">
        <v>474</v>
      </c>
      <c r="B55" s="1453"/>
      <c r="C55" s="1453"/>
      <c r="D55" s="1453"/>
      <c r="E55" s="1453"/>
      <c r="F55" s="1453"/>
      <c r="G55" s="1453"/>
      <c r="H55" s="1453"/>
      <c r="I55" s="1454" t="e">
        <f>A21</f>
        <v>#REF!</v>
      </c>
      <c r="J55" s="1454"/>
      <c r="K55" s="1454"/>
      <c r="L55" s="1454"/>
      <c r="M55" s="1454"/>
      <c r="N55" s="1454"/>
      <c r="O55" s="1454"/>
    </row>
    <row r="56" spans="1:16" s="84" customFormat="1" ht="15.45" x14ac:dyDescent="0.35">
      <c r="A56" s="480"/>
    </row>
    <row r="57" spans="1:16" s="84" customFormat="1" ht="15.45" x14ac:dyDescent="0.35">
      <c r="B57" s="480" t="s">
        <v>451</v>
      </c>
    </row>
    <row r="58" spans="1:16" s="84" customFormat="1" ht="16.2" x14ac:dyDescent="0.35">
      <c r="A58" s="482" t="s">
        <v>470</v>
      </c>
      <c r="B58" s="1185" t="s">
        <v>469</v>
      </c>
      <c r="C58" s="1185"/>
      <c r="D58" s="1185"/>
      <c r="E58" s="1185"/>
      <c r="F58" s="1460" t="e">
        <f>A53</f>
        <v>#REF!</v>
      </c>
      <c r="G58" s="1460"/>
      <c r="H58" s="1460"/>
      <c r="I58" s="1460"/>
      <c r="J58" s="1460"/>
      <c r="K58" s="1460"/>
      <c r="L58" s="1460"/>
      <c r="M58" s="1460"/>
      <c r="N58" s="1460"/>
      <c r="O58" s="1460"/>
      <c r="P58" s="1460"/>
    </row>
    <row r="59" spans="1:16" s="84" customFormat="1" ht="15.45" x14ac:dyDescent="0.35">
      <c r="A59" s="482" t="s">
        <v>452</v>
      </c>
    </row>
    <row r="60" spans="1:16" s="84" customFormat="1" ht="16.2" x14ac:dyDescent="0.35">
      <c r="A60" s="482" t="s">
        <v>471</v>
      </c>
      <c r="B60" s="1185" t="s">
        <v>477</v>
      </c>
      <c r="C60" s="1185"/>
      <c r="D60" s="1185"/>
      <c r="E60" s="1185"/>
      <c r="F60" s="1185"/>
      <c r="G60" s="1185"/>
      <c r="H60" s="1185"/>
      <c r="I60" s="1455" t="e">
        <f>A52</f>
        <v>#REF!</v>
      </c>
      <c r="J60" s="1455"/>
      <c r="K60" s="1455"/>
      <c r="L60" s="1455"/>
      <c r="M60" s="1455"/>
      <c r="N60" s="1455"/>
      <c r="O60" s="1455"/>
    </row>
    <row r="61" spans="1:16" s="84" customFormat="1" ht="15.45" x14ac:dyDescent="0.35">
      <c r="A61" s="482"/>
    </row>
    <row r="62" spans="1:16" s="84" customFormat="1" ht="16.2" x14ac:dyDescent="0.35">
      <c r="A62" s="482" t="s">
        <v>472</v>
      </c>
      <c r="B62" s="1185" t="s">
        <v>478</v>
      </c>
      <c r="C62" s="1185"/>
      <c r="D62" s="1185"/>
      <c r="E62" s="1185"/>
      <c r="F62" s="1185"/>
      <c r="G62" s="1185"/>
      <c r="H62" s="1185"/>
      <c r="I62" s="712" t="e">
        <f>A52</f>
        <v>#REF!</v>
      </c>
    </row>
    <row r="63" spans="1:16" s="84" customFormat="1" ht="15.45" x14ac:dyDescent="0.35">
      <c r="A63" s="482" t="s">
        <v>453</v>
      </c>
    </row>
    <row r="64" spans="1:16" s="84" customFormat="1" ht="18" x14ac:dyDescent="0.35">
      <c r="A64" s="482" t="s">
        <v>476</v>
      </c>
      <c r="B64" s="84" t="s">
        <v>473</v>
      </c>
      <c r="H64" s="502" t="e">
        <f>E66+G67</f>
        <v>#REF!</v>
      </c>
      <c r="I64" s="84" t="s">
        <v>475</v>
      </c>
      <c r="J64" s="489"/>
      <c r="K64" s="84" t="s">
        <v>1076</v>
      </c>
    </row>
    <row r="65" spans="1:19" s="84" customFormat="1" ht="15.45" x14ac:dyDescent="0.35">
      <c r="A65" s="482"/>
    </row>
    <row r="66" spans="1:19" s="84" customFormat="1" ht="18" x14ac:dyDescent="0.35">
      <c r="A66" s="482"/>
      <c r="B66" s="1185" t="s">
        <v>479</v>
      </c>
      <c r="C66" s="1185"/>
      <c r="D66" s="1185"/>
      <c r="E66" s="502" t="e">
        <f>I66+L66</f>
        <v>#REF!</v>
      </c>
      <c r="F66" s="1185" t="s">
        <v>480</v>
      </c>
      <c r="G66" s="1185"/>
      <c r="H66" s="1185"/>
      <c r="I66" s="502" t="e">
        <f>COUNTIF(#REF!,"М")</f>
        <v>#REF!</v>
      </c>
      <c r="J66" s="1409" t="s">
        <v>481</v>
      </c>
      <c r="K66" s="1409"/>
      <c r="L66" s="502" t="e">
        <f>COUNTIF(#REF!,"Ж")</f>
        <v>#REF!</v>
      </c>
      <c r="M66" s="84" t="s">
        <v>248</v>
      </c>
    </row>
    <row r="67" spans="1:19" s="84" customFormat="1" ht="18" x14ac:dyDescent="0.35">
      <c r="B67" s="1185" t="s">
        <v>482</v>
      </c>
      <c r="C67" s="1185"/>
      <c r="D67" s="1185"/>
      <c r="E67" s="1185"/>
      <c r="F67" s="1185"/>
      <c r="G67" s="502" t="e">
        <f>COUNTIF(#REF!,"Тренер-представитель")</f>
        <v>#REF!</v>
      </c>
      <c r="H67" s="84" t="s">
        <v>483</v>
      </c>
    </row>
    <row r="68" spans="1:19" s="84" customFormat="1" ht="15.45" x14ac:dyDescent="0.35">
      <c r="A68" s="482"/>
    </row>
    <row r="69" spans="1:19" s="84" customFormat="1" ht="18" x14ac:dyDescent="0.35">
      <c r="A69" s="482" t="s">
        <v>484</v>
      </c>
      <c r="B69" s="1185" t="s">
        <v>485</v>
      </c>
      <c r="C69" s="1185"/>
      <c r="D69" s="1185"/>
      <c r="E69" s="1185"/>
      <c r="F69" s="1185"/>
      <c r="G69" s="502">
        <f>COUNTA(#REF!)</f>
        <v>1</v>
      </c>
      <c r="H69" s="1409" t="s">
        <v>486</v>
      </c>
      <c r="I69" s="1409"/>
      <c r="J69" s="1409"/>
      <c r="K69" s="1409"/>
      <c r="L69" s="1409"/>
      <c r="M69" s="503" t="e">
        <f>G69-COUNTIF(#REF!,"Красноярск")</f>
        <v>#REF!</v>
      </c>
      <c r="N69" s="84" t="s">
        <v>143</v>
      </c>
    </row>
    <row r="70" spans="1:19" s="84" customFormat="1" ht="20.25" customHeight="1" x14ac:dyDescent="0.35">
      <c r="A70" s="482" t="s">
        <v>556</v>
      </c>
      <c r="J70" s="486" t="s">
        <v>557</v>
      </c>
      <c r="K70" s="502" t="e">
        <f>COUNTIF(#REF!,"МК")</f>
        <v>#REF!</v>
      </c>
      <c r="L70" s="84" t="s">
        <v>558</v>
      </c>
      <c r="M70" s="504" t="e">
        <f>COUNTIF(#REF!,"ВК")</f>
        <v>#REF!</v>
      </c>
      <c r="N70" s="84" t="s">
        <v>562</v>
      </c>
      <c r="O70" s="502" t="e">
        <f>COUNTIF(#REF!,"I")</f>
        <v>#REF!</v>
      </c>
    </row>
    <row r="71" spans="1:19" s="84" customFormat="1" ht="18" x14ac:dyDescent="0.35">
      <c r="A71" s="502" t="e">
        <f>G69-K70-M70-O70</f>
        <v>#REF!</v>
      </c>
      <c r="B71" s="84" t="s">
        <v>559</v>
      </c>
    </row>
    <row r="72" spans="1:19" s="84" customFormat="1" ht="15.45" x14ac:dyDescent="0.35">
      <c r="A72" s="482"/>
    </row>
    <row r="73" spans="1:19" s="84" customFormat="1" ht="36.75" customHeight="1" x14ac:dyDescent="0.3">
      <c r="A73" s="491" t="s">
        <v>493</v>
      </c>
      <c r="B73" s="1191" t="s">
        <v>494</v>
      </c>
      <c r="C73" s="1191"/>
      <c r="D73" s="1191"/>
      <c r="E73" s="1191"/>
      <c r="F73" s="1191"/>
      <c r="G73" s="1191"/>
      <c r="H73" s="1191"/>
      <c r="I73" s="1191"/>
      <c r="J73" s="1191"/>
      <c r="K73" s="1191"/>
      <c r="L73" s="1191"/>
      <c r="M73" s="1191"/>
      <c r="N73" s="1191"/>
      <c r="O73" s="1191"/>
      <c r="S73" s="486"/>
    </row>
    <row r="74" spans="1:19" s="84" customFormat="1" ht="15.45" x14ac:dyDescent="0.35">
      <c r="A74" s="482"/>
    </row>
    <row r="75" spans="1:19" s="84" customFormat="1" ht="19.5" customHeight="1" x14ac:dyDescent="0.3">
      <c r="A75" s="1192" t="s">
        <v>1</v>
      </c>
      <c r="B75" s="1188" t="s">
        <v>454</v>
      </c>
      <c r="C75" s="1188"/>
      <c r="D75" s="1188"/>
      <c r="E75" s="1188"/>
      <c r="F75" s="1188"/>
      <c r="G75" s="1188"/>
      <c r="H75" s="1188"/>
      <c r="I75" s="1188"/>
      <c r="J75" s="1188" t="s">
        <v>455</v>
      </c>
      <c r="K75" s="1188"/>
      <c r="L75" s="1188"/>
      <c r="M75" s="1204" t="s">
        <v>495</v>
      </c>
      <c r="N75" s="1204"/>
      <c r="O75" s="1188" t="s">
        <v>456</v>
      </c>
    </row>
    <row r="76" spans="1:19" s="84" customFormat="1" ht="57.6" x14ac:dyDescent="0.3">
      <c r="A76" s="1192"/>
      <c r="B76" s="1188"/>
      <c r="C76" s="1188"/>
      <c r="D76" s="1188"/>
      <c r="E76" s="1188"/>
      <c r="F76" s="1188"/>
      <c r="G76" s="1188"/>
      <c r="H76" s="1188"/>
      <c r="I76" s="1188"/>
      <c r="J76" s="492" t="s">
        <v>185</v>
      </c>
      <c r="K76" s="492" t="s">
        <v>184</v>
      </c>
      <c r="L76" s="492" t="s">
        <v>456</v>
      </c>
      <c r="M76" s="1204"/>
      <c r="N76" s="1204"/>
      <c r="O76" s="1188"/>
    </row>
    <row r="77" spans="1:19" s="84" customFormat="1" ht="15.45" x14ac:dyDescent="0.35">
      <c r="A77" s="505" t="e">
        <f>#REF!</f>
        <v>#REF!</v>
      </c>
      <c r="B77" s="1399" t="e">
        <f>#REF!</f>
        <v>#REF!</v>
      </c>
      <c r="C77" s="1400"/>
      <c r="D77" s="1400"/>
      <c r="E77" s="1400"/>
      <c r="F77" s="1400"/>
      <c r="G77" s="1400"/>
      <c r="H77" s="1400"/>
      <c r="I77" s="1401"/>
      <c r="J77" s="506" t="e">
        <f>COUNTIFS(#REF!,B77,#REF!,"М")</f>
        <v>#REF!</v>
      </c>
      <c r="K77" s="506" t="e">
        <f>COUNTIFS(#REF!,B77,#REF!,"Ж")</f>
        <v>#REF!</v>
      </c>
      <c r="L77" s="506" t="e">
        <f>J77+K77</f>
        <v>#REF!</v>
      </c>
      <c r="M77" s="1397">
        <v>1</v>
      </c>
      <c r="N77" s="1398"/>
      <c r="O77" s="506" t="e">
        <f>J77+K77+M77</f>
        <v>#REF!</v>
      </c>
    </row>
    <row r="78" spans="1:19" s="84" customFormat="1" ht="15.45" x14ac:dyDescent="0.35">
      <c r="A78" s="505" t="e">
        <f>#REF!</f>
        <v>#REF!</v>
      </c>
      <c r="B78" s="1399" t="e">
        <f>#REF!</f>
        <v>#REF!</v>
      </c>
      <c r="C78" s="1400"/>
      <c r="D78" s="1400"/>
      <c r="E78" s="1400"/>
      <c r="F78" s="1400"/>
      <c r="G78" s="1400"/>
      <c r="H78" s="1400"/>
      <c r="I78" s="1401"/>
      <c r="J78" s="506" t="e">
        <f>COUNTIFS(#REF!,B78,#REF!,"М")</f>
        <v>#REF!</v>
      </c>
      <c r="K78" s="506" t="e">
        <f>COUNTIFS(#REF!,B78,#REF!,"Ж")</f>
        <v>#REF!</v>
      </c>
      <c r="L78" s="506" t="e">
        <f t="shared" ref="L78:L88" si="0">J78+K78</f>
        <v>#REF!</v>
      </c>
      <c r="M78" s="1397">
        <v>1</v>
      </c>
      <c r="N78" s="1398"/>
      <c r="O78" s="506" t="e">
        <f t="shared" ref="O78:O88" si="1">J78+K78+M78</f>
        <v>#REF!</v>
      </c>
    </row>
    <row r="79" spans="1:19" s="84" customFormat="1" ht="15.6" x14ac:dyDescent="0.3">
      <c r="A79" s="505" t="e">
        <f>#REF!</f>
        <v>#REF!</v>
      </c>
      <c r="B79" s="1399" t="e">
        <f>#REF!</f>
        <v>#REF!</v>
      </c>
      <c r="C79" s="1400"/>
      <c r="D79" s="1400"/>
      <c r="E79" s="1400"/>
      <c r="F79" s="1400"/>
      <c r="G79" s="1400"/>
      <c r="H79" s="1400"/>
      <c r="I79" s="1401"/>
      <c r="J79" s="506" t="e">
        <f>COUNTIFS(#REF!,B79,#REF!,"М")</f>
        <v>#REF!</v>
      </c>
      <c r="K79" s="506" t="e">
        <f>COUNTIFS(#REF!,B79,#REF!,"Ж")</f>
        <v>#REF!</v>
      </c>
      <c r="L79" s="506" t="e">
        <f t="shared" si="0"/>
        <v>#REF!</v>
      </c>
      <c r="M79" s="1397">
        <v>1</v>
      </c>
      <c r="N79" s="1398"/>
      <c r="O79" s="506" t="e">
        <f t="shared" si="1"/>
        <v>#REF!</v>
      </c>
    </row>
    <row r="80" spans="1:19" s="84" customFormat="1" ht="15.6" x14ac:dyDescent="0.3">
      <c r="A80" s="505" t="e">
        <f>#REF!</f>
        <v>#REF!</v>
      </c>
      <c r="B80" s="1399" t="e">
        <f>#REF!</f>
        <v>#REF!</v>
      </c>
      <c r="C80" s="1400"/>
      <c r="D80" s="1400"/>
      <c r="E80" s="1400"/>
      <c r="F80" s="1400"/>
      <c r="G80" s="1400"/>
      <c r="H80" s="1400"/>
      <c r="I80" s="1401"/>
      <c r="J80" s="506" t="e">
        <f>COUNTIFS(#REF!,B80,#REF!,"М")</f>
        <v>#REF!</v>
      </c>
      <c r="K80" s="506" t="e">
        <f>COUNTIFS(#REF!,B80,#REF!,"Ж")</f>
        <v>#REF!</v>
      </c>
      <c r="L80" s="506" t="e">
        <f t="shared" si="0"/>
        <v>#REF!</v>
      </c>
      <c r="M80" s="1397">
        <v>1</v>
      </c>
      <c r="N80" s="1398"/>
      <c r="O80" s="506" t="e">
        <f t="shared" si="1"/>
        <v>#REF!</v>
      </c>
    </row>
    <row r="81" spans="1:15" s="84" customFormat="1" ht="15.6" x14ac:dyDescent="0.3">
      <c r="A81" s="505" t="e">
        <f>#REF!</f>
        <v>#REF!</v>
      </c>
      <c r="B81" s="1399" t="e">
        <f>#REF!</f>
        <v>#REF!</v>
      </c>
      <c r="C81" s="1400"/>
      <c r="D81" s="1400"/>
      <c r="E81" s="1400"/>
      <c r="F81" s="1400"/>
      <c r="G81" s="1400"/>
      <c r="H81" s="1400"/>
      <c r="I81" s="1401"/>
      <c r="J81" s="506" t="e">
        <f>COUNTIFS(#REF!,B81,#REF!,"М")</f>
        <v>#REF!</v>
      </c>
      <c r="K81" s="506" t="e">
        <f>COUNTIFS(#REF!,B81,#REF!,"Ж")</f>
        <v>#REF!</v>
      </c>
      <c r="L81" s="506" t="e">
        <f t="shared" si="0"/>
        <v>#REF!</v>
      </c>
      <c r="M81" s="1397">
        <v>1</v>
      </c>
      <c r="N81" s="1398"/>
      <c r="O81" s="506" t="e">
        <f t="shared" si="1"/>
        <v>#REF!</v>
      </c>
    </row>
    <row r="82" spans="1:15" s="84" customFormat="1" ht="15.6" x14ac:dyDescent="0.3">
      <c r="A82" s="505" t="e">
        <f>#REF!</f>
        <v>#REF!</v>
      </c>
      <c r="B82" s="1399" t="e">
        <f>#REF!</f>
        <v>#REF!</v>
      </c>
      <c r="C82" s="1400"/>
      <c r="D82" s="1400"/>
      <c r="E82" s="1400"/>
      <c r="F82" s="1400"/>
      <c r="G82" s="1400"/>
      <c r="H82" s="1400"/>
      <c r="I82" s="1401"/>
      <c r="J82" s="506" t="e">
        <f>COUNTIFS(#REF!,B82,#REF!,"М")</f>
        <v>#REF!</v>
      </c>
      <c r="K82" s="506" t="e">
        <f>COUNTIFS(#REF!,B82,#REF!,"Ж")</f>
        <v>#REF!</v>
      </c>
      <c r="L82" s="506" t="e">
        <f t="shared" si="0"/>
        <v>#REF!</v>
      </c>
      <c r="M82" s="1397">
        <v>1</v>
      </c>
      <c r="N82" s="1398"/>
      <c r="O82" s="506" t="e">
        <f t="shared" si="1"/>
        <v>#REF!</v>
      </c>
    </row>
    <row r="83" spans="1:15" s="84" customFormat="1" ht="15.6" x14ac:dyDescent="0.3">
      <c r="A83" s="505" t="e">
        <f>#REF!</f>
        <v>#REF!</v>
      </c>
      <c r="B83" s="1399" t="e">
        <f>#REF!</f>
        <v>#REF!</v>
      </c>
      <c r="C83" s="1400"/>
      <c r="D83" s="1400"/>
      <c r="E83" s="1400"/>
      <c r="F83" s="1400"/>
      <c r="G83" s="1400"/>
      <c r="H83" s="1400"/>
      <c r="I83" s="1401"/>
      <c r="J83" s="506" t="e">
        <f>COUNTIFS(#REF!,B83,#REF!,"М")</f>
        <v>#REF!</v>
      </c>
      <c r="K83" s="506" t="e">
        <f>COUNTIFS(#REF!,B83,#REF!,"Ж")</f>
        <v>#REF!</v>
      </c>
      <c r="L83" s="506" t="e">
        <f t="shared" si="0"/>
        <v>#REF!</v>
      </c>
      <c r="M83" s="1397">
        <v>1</v>
      </c>
      <c r="N83" s="1398"/>
      <c r="O83" s="506" t="e">
        <f t="shared" si="1"/>
        <v>#REF!</v>
      </c>
    </row>
    <row r="84" spans="1:15" s="84" customFormat="1" ht="15.6" x14ac:dyDescent="0.3">
      <c r="A84" s="505" t="e">
        <f>#REF!</f>
        <v>#REF!</v>
      </c>
      <c r="B84" s="1399" t="e">
        <f>#REF!</f>
        <v>#REF!</v>
      </c>
      <c r="C84" s="1400"/>
      <c r="D84" s="1400"/>
      <c r="E84" s="1400"/>
      <c r="F84" s="1400"/>
      <c r="G84" s="1400"/>
      <c r="H84" s="1400"/>
      <c r="I84" s="1401"/>
      <c r="J84" s="506" t="e">
        <f>COUNTIFS(#REF!,B84,#REF!,"М")</f>
        <v>#REF!</v>
      </c>
      <c r="K84" s="506" t="e">
        <f>COUNTIFS(#REF!,B84,#REF!,"Ж")</f>
        <v>#REF!</v>
      </c>
      <c r="L84" s="506" t="e">
        <f t="shared" si="0"/>
        <v>#REF!</v>
      </c>
      <c r="M84" s="1397">
        <v>1</v>
      </c>
      <c r="N84" s="1398"/>
      <c r="O84" s="506" t="e">
        <f t="shared" si="1"/>
        <v>#REF!</v>
      </c>
    </row>
    <row r="85" spans="1:15" s="84" customFormat="1" ht="15.6" x14ac:dyDescent="0.3">
      <c r="A85" s="505" t="e">
        <f>#REF!</f>
        <v>#REF!</v>
      </c>
      <c r="B85" s="1399" t="e">
        <f>#REF!</f>
        <v>#REF!</v>
      </c>
      <c r="C85" s="1400"/>
      <c r="D85" s="1400"/>
      <c r="E85" s="1400"/>
      <c r="F85" s="1400"/>
      <c r="G85" s="1400"/>
      <c r="H85" s="1400"/>
      <c r="I85" s="1401"/>
      <c r="J85" s="506" t="e">
        <f>COUNTIFS(#REF!,B85,#REF!,"М")</f>
        <v>#REF!</v>
      </c>
      <c r="K85" s="506" t="e">
        <f>COUNTIFS(#REF!,B85,#REF!,"Ж")</f>
        <v>#REF!</v>
      </c>
      <c r="L85" s="506" t="e">
        <f t="shared" si="0"/>
        <v>#REF!</v>
      </c>
      <c r="M85" s="1397">
        <v>1</v>
      </c>
      <c r="N85" s="1398"/>
      <c r="O85" s="506" t="e">
        <f t="shared" si="1"/>
        <v>#REF!</v>
      </c>
    </row>
    <row r="86" spans="1:15" s="84" customFormat="1" ht="15.6" x14ac:dyDescent="0.3">
      <c r="A86" s="505" t="e">
        <f>#REF!</f>
        <v>#REF!</v>
      </c>
      <c r="B86" s="1399" t="e">
        <f>#REF!</f>
        <v>#REF!</v>
      </c>
      <c r="C86" s="1400"/>
      <c r="D86" s="1400"/>
      <c r="E86" s="1400"/>
      <c r="F86" s="1400"/>
      <c r="G86" s="1400"/>
      <c r="H86" s="1400"/>
      <c r="I86" s="1401"/>
      <c r="J86" s="506" t="e">
        <f>COUNTIFS(#REF!,B86,#REF!,"М")</f>
        <v>#REF!</v>
      </c>
      <c r="K86" s="506" t="e">
        <f>COUNTIFS(#REF!,B86,#REF!,"Ж")</f>
        <v>#REF!</v>
      </c>
      <c r="L86" s="506" t="e">
        <f t="shared" si="0"/>
        <v>#REF!</v>
      </c>
      <c r="M86" s="1397">
        <v>1</v>
      </c>
      <c r="N86" s="1398"/>
      <c r="O86" s="506" t="e">
        <f t="shared" si="1"/>
        <v>#REF!</v>
      </c>
    </row>
    <row r="87" spans="1:15" s="84" customFormat="1" ht="15.6" x14ac:dyDescent="0.3">
      <c r="A87" s="505" t="e">
        <f>#REF!</f>
        <v>#REF!</v>
      </c>
      <c r="B87" s="1399" t="e">
        <f>#REF!</f>
        <v>#REF!</v>
      </c>
      <c r="C87" s="1400"/>
      <c r="D87" s="1400"/>
      <c r="E87" s="1400"/>
      <c r="F87" s="1400"/>
      <c r="G87" s="1400"/>
      <c r="H87" s="1400"/>
      <c r="I87" s="1401"/>
      <c r="J87" s="506" t="e">
        <f>COUNTIFS(#REF!,B87,#REF!,"М")</f>
        <v>#REF!</v>
      </c>
      <c r="K87" s="506" t="e">
        <f>COUNTIFS(#REF!,B87,#REF!,"Ж")</f>
        <v>#REF!</v>
      </c>
      <c r="L87" s="506" t="e">
        <f t="shared" si="0"/>
        <v>#REF!</v>
      </c>
      <c r="M87" s="1397">
        <v>1</v>
      </c>
      <c r="N87" s="1398"/>
      <c r="O87" s="506" t="e">
        <f t="shared" si="1"/>
        <v>#REF!</v>
      </c>
    </row>
    <row r="88" spans="1:15" s="84" customFormat="1" ht="15.6" x14ac:dyDescent="0.3">
      <c r="A88" s="505" t="e">
        <f>#REF!</f>
        <v>#REF!</v>
      </c>
      <c r="B88" s="1399" t="e">
        <f>#REF!</f>
        <v>#REF!</v>
      </c>
      <c r="C88" s="1400"/>
      <c r="D88" s="1400"/>
      <c r="E88" s="1400"/>
      <c r="F88" s="1400"/>
      <c r="G88" s="1400"/>
      <c r="H88" s="1400"/>
      <c r="I88" s="1401"/>
      <c r="J88" s="506" t="e">
        <f>COUNTIFS(#REF!,B88,#REF!,"М")</f>
        <v>#REF!</v>
      </c>
      <c r="K88" s="506" t="e">
        <f>COUNTIFS(#REF!,B88,#REF!,"Ж")</f>
        <v>#REF!</v>
      </c>
      <c r="L88" s="506" t="e">
        <f t="shared" si="0"/>
        <v>#REF!</v>
      </c>
      <c r="M88" s="1397">
        <v>1</v>
      </c>
      <c r="N88" s="1398"/>
      <c r="O88" s="506" t="e">
        <f t="shared" si="1"/>
        <v>#REF!</v>
      </c>
    </row>
    <row r="89" spans="1:15" s="84" customFormat="1" ht="15.6" x14ac:dyDescent="0.3">
      <c r="A89" s="505" t="e">
        <f>#REF!</f>
        <v>#REF!</v>
      </c>
      <c r="B89" s="1399" t="e">
        <f>#REF!</f>
        <v>#REF!</v>
      </c>
      <c r="C89" s="1400"/>
      <c r="D89" s="1400"/>
      <c r="E89" s="1400"/>
      <c r="F89" s="1400"/>
      <c r="G89" s="1400"/>
      <c r="H89" s="1400"/>
      <c r="I89" s="1401"/>
      <c r="J89" s="506" t="e">
        <f>COUNTIFS(#REF!,B89,#REF!,"М")</f>
        <v>#REF!</v>
      </c>
      <c r="K89" s="506" t="e">
        <f>COUNTIFS(#REF!,B89,#REF!,"Ж")</f>
        <v>#REF!</v>
      </c>
      <c r="L89" s="506" t="e">
        <f t="shared" ref="L89:L103" si="2">J89+K89</f>
        <v>#REF!</v>
      </c>
      <c r="M89" s="1397">
        <v>1</v>
      </c>
      <c r="N89" s="1398"/>
      <c r="O89" s="506">
        <v>1</v>
      </c>
    </row>
    <row r="90" spans="1:15" s="84" customFormat="1" ht="15.6" x14ac:dyDescent="0.3">
      <c r="A90" s="505" t="e">
        <f>#REF!</f>
        <v>#REF!</v>
      </c>
      <c r="B90" s="1399" t="e">
        <f>#REF!</f>
        <v>#REF!</v>
      </c>
      <c r="C90" s="1400"/>
      <c r="D90" s="1400"/>
      <c r="E90" s="1400"/>
      <c r="F90" s="1400"/>
      <c r="G90" s="1400"/>
      <c r="H90" s="1400"/>
      <c r="I90" s="1401"/>
      <c r="J90" s="506" t="e">
        <f>COUNTIFS(#REF!,B90,#REF!,"М")</f>
        <v>#REF!</v>
      </c>
      <c r="K90" s="506" t="e">
        <f>COUNTIFS(#REF!,B90,#REF!,"Ж")</f>
        <v>#REF!</v>
      </c>
      <c r="L90" s="506" t="e">
        <f t="shared" si="2"/>
        <v>#REF!</v>
      </c>
      <c r="M90" s="1397">
        <v>1</v>
      </c>
      <c r="N90" s="1398"/>
      <c r="O90" s="506">
        <v>1</v>
      </c>
    </row>
    <row r="91" spans="1:15" s="84" customFormat="1" ht="15.6" x14ac:dyDescent="0.3">
      <c r="A91" s="505" t="e">
        <f>#REF!</f>
        <v>#REF!</v>
      </c>
      <c r="B91" s="1399" t="e">
        <f>#REF!</f>
        <v>#REF!</v>
      </c>
      <c r="C91" s="1400"/>
      <c r="D91" s="1400"/>
      <c r="E91" s="1400"/>
      <c r="F91" s="1400"/>
      <c r="G91" s="1400"/>
      <c r="H91" s="1400"/>
      <c r="I91" s="1401"/>
      <c r="J91" s="506" t="e">
        <f>COUNTIFS(#REF!,B91,#REF!,"М")</f>
        <v>#REF!</v>
      </c>
      <c r="K91" s="506" t="e">
        <f>COUNTIFS(#REF!,B91,#REF!,"Ж")</f>
        <v>#REF!</v>
      </c>
      <c r="L91" s="506" t="e">
        <f t="shared" si="2"/>
        <v>#REF!</v>
      </c>
      <c r="M91" s="1397">
        <v>1</v>
      </c>
      <c r="N91" s="1398"/>
      <c r="O91" s="506">
        <v>1</v>
      </c>
    </row>
    <row r="92" spans="1:15" s="84" customFormat="1" ht="15.6" x14ac:dyDescent="0.3">
      <c r="A92" s="505" t="e">
        <f>#REF!</f>
        <v>#REF!</v>
      </c>
      <c r="B92" s="1399" t="e">
        <f>#REF!</f>
        <v>#REF!</v>
      </c>
      <c r="C92" s="1400"/>
      <c r="D92" s="1400"/>
      <c r="E92" s="1400"/>
      <c r="F92" s="1400"/>
      <c r="G92" s="1400"/>
      <c r="H92" s="1400"/>
      <c r="I92" s="1401"/>
      <c r="J92" s="506" t="e">
        <f>COUNTIFS(#REF!,B92,#REF!,"М")</f>
        <v>#REF!</v>
      </c>
      <c r="K92" s="506" t="e">
        <f>COUNTIFS(#REF!,B92,#REF!,"Ж")</f>
        <v>#REF!</v>
      </c>
      <c r="L92" s="506" t="e">
        <f t="shared" si="2"/>
        <v>#REF!</v>
      </c>
      <c r="M92" s="1397">
        <v>1</v>
      </c>
      <c r="N92" s="1398"/>
      <c r="O92" s="506">
        <v>1</v>
      </c>
    </row>
    <row r="93" spans="1:15" s="84" customFormat="1" ht="15.6" x14ac:dyDescent="0.3">
      <c r="A93" s="505" t="e">
        <f>#REF!</f>
        <v>#REF!</v>
      </c>
      <c r="B93" s="1399" t="e">
        <f>#REF!</f>
        <v>#REF!</v>
      </c>
      <c r="C93" s="1400"/>
      <c r="D93" s="1400"/>
      <c r="E93" s="1400"/>
      <c r="F93" s="1400"/>
      <c r="G93" s="1400"/>
      <c r="H93" s="1400"/>
      <c r="I93" s="1401"/>
      <c r="J93" s="506" t="e">
        <f>COUNTIFS(#REF!,B93,#REF!,"М")</f>
        <v>#REF!</v>
      </c>
      <c r="K93" s="506" t="e">
        <f>COUNTIFS(#REF!,B93,#REF!,"Ж")</f>
        <v>#REF!</v>
      </c>
      <c r="L93" s="506" t="e">
        <f t="shared" si="2"/>
        <v>#REF!</v>
      </c>
      <c r="M93" s="1397">
        <v>1</v>
      </c>
      <c r="N93" s="1398"/>
      <c r="O93" s="506">
        <v>1</v>
      </c>
    </row>
    <row r="94" spans="1:15" s="84" customFormat="1" ht="15.6" x14ac:dyDescent="0.3">
      <c r="A94" s="505" t="e">
        <f>#REF!</f>
        <v>#REF!</v>
      </c>
      <c r="B94" s="1399" t="e">
        <f>#REF!</f>
        <v>#REF!</v>
      </c>
      <c r="C94" s="1400"/>
      <c r="D94" s="1400"/>
      <c r="E94" s="1400"/>
      <c r="F94" s="1400"/>
      <c r="G94" s="1400"/>
      <c r="H94" s="1400"/>
      <c r="I94" s="1401"/>
      <c r="J94" s="506" t="e">
        <f>COUNTIFS(#REF!,B94,#REF!,"М")</f>
        <v>#REF!</v>
      </c>
      <c r="K94" s="506" t="e">
        <f>COUNTIFS(#REF!,B94,#REF!,"Ж")</f>
        <v>#REF!</v>
      </c>
      <c r="L94" s="506" t="e">
        <f t="shared" si="2"/>
        <v>#REF!</v>
      </c>
      <c r="M94" s="1397">
        <v>1</v>
      </c>
      <c r="N94" s="1398"/>
      <c r="O94" s="506">
        <v>1</v>
      </c>
    </row>
    <row r="95" spans="1:15" s="84" customFormat="1" ht="15.6" x14ac:dyDescent="0.3">
      <c r="A95" s="505" t="e">
        <f>#REF!</f>
        <v>#REF!</v>
      </c>
      <c r="B95" s="1399" t="e">
        <f>#REF!</f>
        <v>#REF!</v>
      </c>
      <c r="C95" s="1400"/>
      <c r="D95" s="1400"/>
      <c r="E95" s="1400"/>
      <c r="F95" s="1400"/>
      <c r="G95" s="1400"/>
      <c r="H95" s="1400"/>
      <c r="I95" s="1401"/>
      <c r="J95" s="506" t="e">
        <f>COUNTIFS(#REF!,B95,#REF!,"М")</f>
        <v>#REF!</v>
      </c>
      <c r="K95" s="506" t="e">
        <f>COUNTIFS(#REF!,B95,#REF!,"Ж")</f>
        <v>#REF!</v>
      </c>
      <c r="L95" s="506" t="e">
        <f t="shared" si="2"/>
        <v>#REF!</v>
      </c>
      <c r="M95" s="1397">
        <v>1</v>
      </c>
      <c r="N95" s="1398"/>
      <c r="O95" s="506">
        <v>1</v>
      </c>
    </row>
    <row r="96" spans="1:15" s="84" customFormat="1" ht="15.6" x14ac:dyDescent="0.3">
      <c r="A96" s="505" t="e">
        <f>#REF!</f>
        <v>#REF!</v>
      </c>
      <c r="B96" s="1399" t="e">
        <f>#REF!</f>
        <v>#REF!</v>
      </c>
      <c r="C96" s="1400"/>
      <c r="D96" s="1400"/>
      <c r="E96" s="1400"/>
      <c r="F96" s="1400"/>
      <c r="G96" s="1400"/>
      <c r="H96" s="1400"/>
      <c r="I96" s="1401"/>
      <c r="J96" s="506" t="e">
        <f>COUNTIFS(#REF!,B96,#REF!,"М")</f>
        <v>#REF!</v>
      </c>
      <c r="K96" s="506" t="e">
        <f>COUNTIFS(#REF!,B96,#REF!,"Ж")</f>
        <v>#REF!</v>
      </c>
      <c r="L96" s="506" t="e">
        <f t="shared" si="2"/>
        <v>#REF!</v>
      </c>
      <c r="M96" s="1397">
        <v>1</v>
      </c>
      <c r="N96" s="1398"/>
      <c r="O96" s="506">
        <v>1</v>
      </c>
    </row>
    <row r="97" spans="1:15" s="84" customFormat="1" ht="15.6" x14ac:dyDescent="0.3">
      <c r="A97" s="505" t="e">
        <f>#REF!</f>
        <v>#REF!</v>
      </c>
      <c r="B97" s="1399" t="e">
        <f>#REF!</f>
        <v>#REF!</v>
      </c>
      <c r="C97" s="1400"/>
      <c r="D97" s="1400"/>
      <c r="E97" s="1400"/>
      <c r="F97" s="1400"/>
      <c r="G97" s="1400"/>
      <c r="H97" s="1400"/>
      <c r="I97" s="1401"/>
      <c r="J97" s="506" t="e">
        <f>COUNTIFS(#REF!,B97,#REF!,"М")</f>
        <v>#REF!</v>
      </c>
      <c r="K97" s="506" t="e">
        <f>COUNTIFS(#REF!,B97,#REF!,"Ж")</f>
        <v>#REF!</v>
      </c>
      <c r="L97" s="506" t="e">
        <f t="shared" si="2"/>
        <v>#REF!</v>
      </c>
      <c r="M97" s="1397">
        <v>1</v>
      </c>
      <c r="N97" s="1398"/>
      <c r="O97" s="506">
        <v>1</v>
      </c>
    </row>
    <row r="98" spans="1:15" s="84" customFormat="1" ht="15.6" x14ac:dyDescent="0.3">
      <c r="A98" s="505" t="e">
        <f>#REF!</f>
        <v>#REF!</v>
      </c>
      <c r="B98" s="1399" t="e">
        <f>#REF!</f>
        <v>#REF!</v>
      </c>
      <c r="C98" s="1400"/>
      <c r="D98" s="1400"/>
      <c r="E98" s="1400"/>
      <c r="F98" s="1400"/>
      <c r="G98" s="1400"/>
      <c r="H98" s="1400"/>
      <c r="I98" s="1401"/>
      <c r="J98" s="506" t="e">
        <f>COUNTIFS(#REF!,B98,#REF!,"М")</f>
        <v>#REF!</v>
      </c>
      <c r="K98" s="506" t="e">
        <f>COUNTIFS(#REF!,B98,#REF!,"Ж")</f>
        <v>#REF!</v>
      </c>
      <c r="L98" s="506" t="e">
        <f t="shared" si="2"/>
        <v>#REF!</v>
      </c>
      <c r="M98" s="1397">
        <v>1</v>
      </c>
      <c r="N98" s="1398"/>
      <c r="O98" s="506">
        <v>1</v>
      </c>
    </row>
    <row r="99" spans="1:15" s="84" customFormat="1" ht="15.6" x14ac:dyDescent="0.3">
      <c r="A99" s="505" t="e">
        <f>#REF!</f>
        <v>#REF!</v>
      </c>
      <c r="B99" s="1399" t="e">
        <f>#REF!</f>
        <v>#REF!</v>
      </c>
      <c r="C99" s="1400"/>
      <c r="D99" s="1400"/>
      <c r="E99" s="1400"/>
      <c r="F99" s="1400"/>
      <c r="G99" s="1400"/>
      <c r="H99" s="1400"/>
      <c r="I99" s="1401"/>
      <c r="J99" s="506" t="e">
        <f>COUNTIFS(#REF!,B99,#REF!,"М")</f>
        <v>#REF!</v>
      </c>
      <c r="K99" s="506" t="e">
        <f>COUNTIFS(#REF!,B99,#REF!,"Ж")</f>
        <v>#REF!</v>
      </c>
      <c r="L99" s="506" t="e">
        <f t="shared" si="2"/>
        <v>#REF!</v>
      </c>
      <c r="M99" s="1397">
        <v>1</v>
      </c>
      <c r="N99" s="1398"/>
      <c r="O99" s="506">
        <v>1</v>
      </c>
    </row>
    <row r="100" spans="1:15" s="84" customFormat="1" ht="15.6" x14ac:dyDescent="0.3">
      <c r="A100" s="505" t="e">
        <f>#REF!</f>
        <v>#REF!</v>
      </c>
      <c r="B100" s="1399" t="e">
        <f>#REF!</f>
        <v>#REF!</v>
      </c>
      <c r="C100" s="1400"/>
      <c r="D100" s="1400"/>
      <c r="E100" s="1400"/>
      <c r="F100" s="1400"/>
      <c r="G100" s="1400"/>
      <c r="H100" s="1400"/>
      <c r="I100" s="1401"/>
      <c r="J100" s="506" t="e">
        <f>COUNTIFS(#REF!,B100,#REF!,"М")</f>
        <v>#REF!</v>
      </c>
      <c r="K100" s="506" t="e">
        <f>COUNTIFS(#REF!,B100,#REF!,"Ж")</f>
        <v>#REF!</v>
      </c>
      <c r="L100" s="506" t="e">
        <f t="shared" si="2"/>
        <v>#REF!</v>
      </c>
      <c r="M100" s="1397">
        <v>1</v>
      </c>
      <c r="N100" s="1398"/>
      <c r="O100" s="506">
        <v>1</v>
      </c>
    </row>
    <row r="101" spans="1:15" s="84" customFormat="1" ht="15.6" x14ac:dyDescent="0.3">
      <c r="A101" s="505" t="e">
        <f>#REF!</f>
        <v>#REF!</v>
      </c>
      <c r="B101" s="1399" t="e">
        <f>#REF!</f>
        <v>#REF!</v>
      </c>
      <c r="C101" s="1400"/>
      <c r="D101" s="1400"/>
      <c r="E101" s="1400"/>
      <c r="F101" s="1400"/>
      <c r="G101" s="1400"/>
      <c r="H101" s="1400"/>
      <c r="I101" s="1401"/>
      <c r="J101" s="506" t="e">
        <f>COUNTIFS(#REF!,B101,#REF!,"М")</f>
        <v>#REF!</v>
      </c>
      <c r="K101" s="506" t="e">
        <f>COUNTIFS(#REF!,B101,#REF!,"Ж")</f>
        <v>#REF!</v>
      </c>
      <c r="L101" s="506" t="e">
        <f t="shared" si="2"/>
        <v>#REF!</v>
      </c>
      <c r="M101" s="1397">
        <v>1</v>
      </c>
      <c r="N101" s="1398"/>
      <c r="O101" s="506">
        <v>1</v>
      </c>
    </row>
    <row r="102" spans="1:15" s="84" customFormat="1" ht="15.6" x14ac:dyDescent="0.3">
      <c r="A102" s="505" t="e">
        <f>#REF!</f>
        <v>#REF!</v>
      </c>
      <c r="B102" s="1399" t="e">
        <f>#REF!</f>
        <v>#REF!</v>
      </c>
      <c r="C102" s="1400"/>
      <c r="D102" s="1400"/>
      <c r="E102" s="1400"/>
      <c r="F102" s="1400"/>
      <c r="G102" s="1400"/>
      <c r="H102" s="1400"/>
      <c r="I102" s="1401"/>
      <c r="J102" s="506" t="e">
        <f>COUNTIFS(#REF!,B102,#REF!,"М")</f>
        <v>#REF!</v>
      </c>
      <c r="K102" s="506" t="e">
        <f>COUNTIFS(#REF!,B102,#REF!,"Ж")</f>
        <v>#REF!</v>
      </c>
      <c r="L102" s="506" t="e">
        <f t="shared" si="2"/>
        <v>#REF!</v>
      </c>
      <c r="M102" s="1397">
        <v>1</v>
      </c>
      <c r="N102" s="1398"/>
      <c r="O102" s="506">
        <v>1</v>
      </c>
    </row>
    <row r="103" spans="1:15" s="84" customFormat="1" ht="15.6" x14ac:dyDescent="0.3">
      <c r="A103" s="505" t="e">
        <f>#REF!</f>
        <v>#REF!</v>
      </c>
      <c r="B103" s="1399" t="e">
        <f>#REF!</f>
        <v>#REF!</v>
      </c>
      <c r="C103" s="1400"/>
      <c r="D103" s="1400"/>
      <c r="E103" s="1400"/>
      <c r="F103" s="1400"/>
      <c r="G103" s="1400"/>
      <c r="H103" s="1400"/>
      <c r="I103" s="1401"/>
      <c r="J103" s="506" t="e">
        <f>COUNTIFS(#REF!,B103,#REF!,"М")</f>
        <v>#REF!</v>
      </c>
      <c r="K103" s="506" t="e">
        <f>COUNTIFS(#REF!,B103,#REF!,"Ж")</f>
        <v>#REF!</v>
      </c>
      <c r="L103" s="506" t="e">
        <f t="shared" si="2"/>
        <v>#REF!</v>
      </c>
      <c r="M103" s="1397">
        <v>1</v>
      </c>
      <c r="N103" s="1398"/>
      <c r="O103" s="506">
        <v>1</v>
      </c>
    </row>
    <row r="104" spans="1:15" s="84" customFormat="1" ht="15.6" x14ac:dyDescent="0.3">
      <c r="A104" s="482"/>
    </row>
    <row r="105" spans="1:15" s="84" customFormat="1" ht="15.6" x14ac:dyDescent="0.3">
      <c r="A105" s="482" t="s">
        <v>496</v>
      </c>
      <c r="B105" s="84" t="s">
        <v>497</v>
      </c>
    </row>
    <row r="106" spans="1:15" s="84" customFormat="1" ht="15.6" x14ac:dyDescent="0.3">
      <c r="A106" s="482"/>
    </row>
    <row r="107" spans="1:15" s="84" customFormat="1" ht="16.5" customHeight="1" x14ac:dyDescent="0.3">
      <c r="A107" s="1413" t="s">
        <v>453</v>
      </c>
      <c r="B107" s="1414"/>
      <c r="C107" s="1204" t="s">
        <v>457</v>
      </c>
      <c r="D107" s="1204"/>
      <c r="E107" s="1204"/>
      <c r="F107" s="1204"/>
      <c r="G107" s="1204"/>
      <c r="H107" s="1204"/>
      <c r="I107" s="1204"/>
      <c r="J107" s="1204"/>
      <c r="K107" s="1204"/>
      <c r="L107" s="1204"/>
      <c r="M107" s="1204"/>
      <c r="N107" s="1204"/>
      <c r="O107" s="1204" t="s">
        <v>458</v>
      </c>
    </row>
    <row r="108" spans="1:15" s="84" customFormat="1" ht="16.5" customHeight="1" x14ac:dyDescent="0.3">
      <c r="A108" s="1415"/>
      <c r="B108" s="1416"/>
      <c r="C108" s="1204" t="s">
        <v>560</v>
      </c>
      <c r="D108" s="1204"/>
      <c r="E108" s="1411" t="s">
        <v>561</v>
      </c>
      <c r="F108" s="1411"/>
      <c r="G108" s="1204" t="s">
        <v>459</v>
      </c>
      <c r="H108" s="1204"/>
      <c r="I108" s="1204" t="s">
        <v>182</v>
      </c>
      <c r="J108" s="1204"/>
      <c r="K108" s="1204" t="s">
        <v>201</v>
      </c>
      <c r="L108" s="1204"/>
      <c r="M108" s="1204" t="s">
        <v>200</v>
      </c>
      <c r="N108" s="1204"/>
      <c r="O108" s="1204"/>
    </row>
    <row r="109" spans="1:15" s="84" customFormat="1" ht="30.75" customHeight="1" x14ac:dyDescent="0.3">
      <c r="A109" s="1204" t="s">
        <v>460</v>
      </c>
      <c r="B109" s="1204"/>
      <c r="C109" s="1410"/>
      <c r="D109" s="1410"/>
      <c r="E109" s="1410"/>
      <c r="F109" s="1410"/>
      <c r="G109" s="1418" t="e">
        <f>COUNTIFS(#REF!,"МСМК",#REF!,"М")+COUNTIFS(#REF!,"ЗМС",#REF!,"М")</f>
        <v>#REF!</v>
      </c>
      <c r="H109" s="1410"/>
      <c r="I109" s="1418" t="e">
        <f>COUNTIFS(#REF!,"МСМК",#REF!,"Ж")+COUNTIFS(#REF!,"ЗМС",#REF!,"Ж")</f>
        <v>#REF!</v>
      </c>
      <c r="J109" s="1410"/>
      <c r="K109" s="1410" t="s">
        <v>453</v>
      </c>
      <c r="L109" s="1410"/>
      <c r="M109" s="1410"/>
      <c r="N109" s="1410"/>
      <c r="O109" s="507" t="e">
        <f>SUM(C109:N109)</f>
        <v>#REF!</v>
      </c>
    </row>
    <row r="110" spans="1:15" s="84" customFormat="1" ht="18" x14ac:dyDescent="0.3">
      <c r="A110" s="1204" t="s">
        <v>48</v>
      </c>
      <c r="B110" s="1204"/>
      <c r="C110" s="1410"/>
      <c r="D110" s="1410"/>
      <c r="E110" s="1410"/>
      <c r="F110" s="1410"/>
      <c r="G110" s="1410" t="e">
        <f>COUNTIFS(#REF!,A110,#REF!,"М")</f>
        <v>#REF!</v>
      </c>
      <c r="H110" s="1410"/>
      <c r="I110" s="1410" t="e">
        <f>COUNTIFS(#REF!,A110,#REF!,"Ж")</f>
        <v>#REF!</v>
      </c>
      <c r="J110" s="1410"/>
      <c r="K110" s="1410"/>
      <c r="L110" s="1410"/>
      <c r="M110" s="1410"/>
      <c r="N110" s="1410"/>
      <c r="O110" s="507" t="e">
        <f t="shared" ref="O110:O116" si="3">SUM(C110:N110)</f>
        <v>#REF!</v>
      </c>
    </row>
    <row r="111" spans="1:15" s="84" customFormat="1" ht="18" x14ac:dyDescent="0.3">
      <c r="A111" s="1204" t="s">
        <v>50</v>
      </c>
      <c r="B111" s="1204"/>
      <c r="C111" s="1410"/>
      <c r="D111" s="1410"/>
      <c r="E111" s="1410"/>
      <c r="F111" s="1410"/>
      <c r="G111" s="1410" t="e">
        <f>COUNTIFS(#REF!,A111,#REF!,"М")</f>
        <v>#REF!</v>
      </c>
      <c r="H111" s="1410"/>
      <c r="I111" s="1410" t="e">
        <f>COUNTIFS(#REF!,A111,#REF!,"Ж")</f>
        <v>#REF!</v>
      </c>
      <c r="J111" s="1410"/>
      <c r="K111" s="1410"/>
      <c r="L111" s="1410"/>
      <c r="M111" s="1410"/>
      <c r="N111" s="1410"/>
      <c r="O111" s="507" t="e">
        <f t="shared" si="3"/>
        <v>#REF!</v>
      </c>
    </row>
    <row r="112" spans="1:15" s="84" customFormat="1" ht="18" x14ac:dyDescent="0.3">
      <c r="A112" s="1417" t="s">
        <v>7</v>
      </c>
      <c r="B112" s="1417"/>
      <c r="C112" s="1412"/>
      <c r="D112" s="1412"/>
      <c r="E112" s="1412"/>
      <c r="F112" s="1412"/>
      <c r="G112" s="1410" t="e">
        <f>COUNTIFS(#REF!,A112,#REF!,"М")</f>
        <v>#REF!</v>
      </c>
      <c r="H112" s="1410"/>
      <c r="I112" s="1410" t="e">
        <f>COUNTIFS(#REF!,A112,#REF!,"Ж")</f>
        <v>#REF!</v>
      </c>
      <c r="J112" s="1410"/>
      <c r="K112" s="1410"/>
      <c r="L112" s="1410"/>
      <c r="M112" s="1410"/>
      <c r="N112" s="1410"/>
      <c r="O112" s="507" t="e">
        <f t="shared" si="3"/>
        <v>#REF!</v>
      </c>
    </row>
    <row r="113" spans="1:17" s="84" customFormat="1" ht="18" x14ac:dyDescent="0.3">
      <c r="A113" s="1204" t="s">
        <v>30</v>
      </c>
      <c r="B113" s="1204"/>
      <c r="C113" s="1410"/>
      <c r="D113" s="1410"/>
      <c r="E113" s="1410"/>
      <c r="F113" s="1410"/>
      <c r="G113" s="1410" t="e">
        <f>COUNTIFS(#REF!,A113,#REF!,"М")</f>
        <v>#REF!</v>
      </c>
      <c r="H113" s="1410"/>
      <c r="I113" s="1410" t="e">
        <f>COUNTIFS(#REF!,A113,#REF!,"Ж")</f>
        <v>#REF!</v>
      </c>
      <c r="J113" s="1410"/>
      <c r="K113" s="1410"/>
      <c r="L113" s="1410"/>
      <c r="M113" s="1410"/>
      <c r="N113" s="1410"/>
      <c r="O113" s="507" t="e">
        <f t="shared" si="3"/>
        <v>#REF!</v>
      </c>
    </row>
    <row r="114" spans="1:17" s="84" customFormat="1" ht="18" x14ac:dyDescent="0.3">
      <c r="A114" s="1204" t="s">
        <v>31</v>
      </c>
      <c r="B114" s="1204"/>
      <c r="C114" s="1410"/>
      <c r="D114" s="1410"/>
      <c r="E114" s="1410"/>
      <c r="F114" s="1410"/>
      <c r="G114" s="1410" t="e">
        <f>COUNTIFS(#REF!,A114,#REF!,"М")</f>
        <v>#REF!</v>
      </c>
      <c r="H114" s="1410"/>
      <c r="I114" s="1410" t="e">
        <f>COUNTIFS(#REF!,A114,#REF!,"Ж")</f>
        <v>#REF!</v>
      </c>
      <c r="J114" s="1410"/>
      <c r="K114" s="1410"/>
      <c r="L114" s="1410"/>
      <c r="M114" s="1410"/>
      <c r="N114" s="1410"/>
      <c r="O114" s="507" t="e">
        <f t="shared" si="3"/>
        <v>#REF!</v>
      </c>
    </row>
    <row r="115" spans="1:17" s="84" customFormat="1" ht="18" x14ac:dyDescent="0.3">
      <c r="A115" s="1204" t="s">
        <v>56</v>
      </c>
      <c r="B115" s="1204"/>
      <c r="C115" s="1410"/>
      <c r="D115" s="1410"/>
      <c r="E115" s="1410"/>
      <c r="F115" s="1410"/>
      <c r="G115" s="1410" t="e">
        <f>COUNTIFS(#REF!,A115,#REF!,"М")</f>
        <v>#REF!</v>
      </c>
      <c r="H115" s="1410"/>
      <c r="I115" s="1410" t="e">
        <f>COUNTIFS(#REF!,A115,#REF!,"Ж")</f>
        <v>#REF!</v>
      </c>
      <c r="J115" s="1410"/>
      <c r="K115" s="1410"/>
      <c r="L115" s="1410"/>
      <c r="M115" s="1410"/>
      <c r="N115" s="1410"/>
      <c r="O115" s="507" t="e">
        <f t="shared" si="3"/>
        <v>#REF!</v>
      </c>
    </row>
    <row r="116" spans="1:17" s="84" customFormat="1" ht="18" x14ac:dyDescent="0.3">
      <c r="A116" s="1204" t="s">
        <v>27</v>
      </c>
      <c r="B116" s="1204"/>
      <c r="C116" s="1410"/>
      <c r="D116" s="1410"/>
      <c r="E116" s="1410"/>
      <c r="F116" s="1410"/>
      <c r="G116" s="1410" t="e">
        <f>COUNTIFS(#REF!,A116,#REF!,"М")</f>
        <v>#REF!</v>
      </c>
      <c r="H116" s="1410"/>
      <c r="I116" s="1410" t="e">
        <f>COUNTIFS(#REF!,A116,#REF!,"Ж")</f>
        <v>#REF!</v>
      </c>
      <c r="J116" s="1410"/>
      <c r="K116" s="1410"/>
      <c r="L116" s="1410"/>
      <c r="M116" s="1410"/>
      <c r="N116" s="1410"/>
      <c r="O116" s="507" t="e">
        <f t="shared" si="3"/>
        <v>#REF!</v>
      </c>
    </row>
    <row r="117" spans="1:17" s="84" customFormat="1" ht="15.6" x14ac:dyDescent="0.3">
      <c r="A117" s="487"/>
      <c r="B117" s="487"/>
      <c r="C117" s="487"/>
      <c r="D117" s="487"/>
      <c r="E117" s="487"/>
      <c r="F117" s="487"/>
      <c r="G117" s="487"/>
      <c r="H117" s="487"/>
      <c r="I117" s="487"/>
      <c r="J117" s="487"/>
      <c r="K117" s="487"/>
      <c r="L117" s="487"/>
      <c r="M117" s="487"/>
      <c r="N117" s="487"/>
      <c r="O117" s="487"/>
      <c r="P117" s="487"/>
      <c r="Q117" s="487"/>
    </row>
    <row r="118" spans="1:17" s="84" customFormat="1" ht="15.6" x14ac:dyDescent="0.3">
      <c r="A118" s="482" t="s">
        <v>498</v>
      </c>
      <c r="B118" s="84" t="s">
        <v>499</v>
      </c>
    </row>
    <row r="119" spans="1:17" s="84" customFormat="1" ht="15.6" x14ac:dyDescent="0.3">
      <c r="A119" s="482" t="s">
        <v>500</v>
      </c>
      <c r="E119" s="489"/>
      <c r="F119" s="84" t="s">
        <v>501</v>
      </c>
      <c r="J119" s="489"/>
      <c r="K119" s="84" t="s">
        <v>502</v>
      </c>
      <c r="M119" s="489"/>
      <c r="N119" s="84" t="s">
        <v>503</v>
      </c>
    </row>
    <row r="120" spans="1:17" s="84" customFormat="1" ht="15.6" x14ac:dyDescent="0.3">
      <c r="A120" s="482" t="s">
        <v>504</v>
      </c>
      <c r="F120" s="489"/>
      <c r="G120" s="84" t="s">
        <v>505</v>
      </c>
      <c r="J120" s="490"/>
      <c r="K120" s="84" t="s">
        <v>506</v>
      </c>
      <c r="N120" s="489"/>
      <c r="O120" s="84" t="s">
        <v>507</v>
      </c>
    </row>
    <row r="121" spans="1:17" s="84" customFormat="1" ht="15.6" x14ac:dyDescent="0.3">
      <c r="A121" s="482" t="s">
        <v>508</v>
      </c>
      <c r="E121" s="489"/>
      <c r="F121" s="84" t="s">
        <v>509</v>
      </c>
      <c r="J121" s="490"/>
      <c r="K121" s="84" t="s">
        <v>510</v>
      </c>
      <c r="M121" s="489"/>
      <c r="N121" s="84" t="s">
        <v>503</v>
      </c>
    </row>
    <row r="122" spans="1:17" s="84" customFormat="1" ht="15.6" x14ac:dyDescent="0.3">
      <c r="A122" s="482" t="s">
        <v>511</v>
      </c>
      <c r="E122" s="490"/>
      <c r="F122" s="84" t="s">
        <v>513</v>
      </c>
    </row>
    <row r="123" spans="1:17" s="84" customFormat="1" ht="15.6" x14ac:dyDescent="0.3">
      <c r="A123" s="482"/>
    </row>
    <row r="124" spans="1:17" s="84" customFormat="1" ht="15.6" x14ac:dyDescent="0.3">
      <c r="A124" s="482"/>
    </row>
    <row r="125" spans="1:17" s="84" customFormat="1" ht="15.6" x14ac:dyDescent="0.3">
      <c r="A125" s="482" t="s">
        <v>492</v>
      </c>
      <c r="B125" s="84" t="s">
        <v>512</v>
      </c>
    </row>
    <row r="126" spans="1:17" s="84" customFormat="1" ht="15.6" x14ac:dyDescent="0.3">
      <c r="A126" s="482" t="s">
        <v>514</v>
      </c>
      <c r="C126" s="489"/>
      <c r="D126" s="84" t="s">
        <v>515</v>
      </c>
      <c r="F126" s="489"/>
      <c r="G126" s="84" t="s">
        <v>516</v>
      </c>
      <c r="H126" s="489"/>
      <c r="I126" s="84" t="s">
        <v>517</v>
      </c>
      <c r="M126" s="489"/>
      <c r="N126" s="84" t="s">
        <v>513</v>
      </c>
    </row>
    <row r="127" spans="1:17" s="84" customFormat="1" ht="15.6" x14ac:dyDescent="0.3">
      <c r="B127" s="482" t="s">
        <v>467</v>
      </c>
    </row>
    <row r="128" spans="1:17" s="84" customFormat="1" ht="15.6" x14ac:dyDescent="0.3">
      <c r="A128" s="480"/>
    </row>
    <row r="129" spans="1:17" s="84" customFormat="1" ht="15" customHeight="1" x14ac:dyDescent="0.3">
      <c r="A129" s="84" t="s">
        <v>491</v>
      </c>
      <c r="B129" s="84" t="s">
        <v>519</v>
      </c>
    </row>
    <row r="130" spans="1:17" s="84" customFormat="1" ht="16.2" x14ac:dyDescent="0.35">
      <c r="B130" s="1409" t="s">
        <v>46</v>
      </c>
      <c r="C130" s="1409"/>
      <c r="D130" s="519" t="e">
        <f>#REF!</f>
        <v>#REF!</v>
      </c>
      <c r="E130" s="84" t="s">
        <v>48</v>
      </c>
      <c r="F130" s="519" t="e">
        <f>#REF!</f>
        <v>#REF!</v>
      </c>
      <c r="G130" s="1409" t="s">
        <v>50</v>
      </c>
      <c r="H130" s="1409"/>
      <c r="I130" s="690" t="e">
        <f>#REF!</f>
        <v>#REF!</v>
      </c>
      <c r="J130" s="1409" t="s">
        <v>487</v>
      </c>
      <c r="K130" s="1409"/>
      <c r="L130" s="519" t="e">
        <f>#REF!</f>
        <v>#REF!</v>
      </c>
      <c r="M130" s="1409" t="s">
        <v>488</v>
      </c>
      <c r="N130" s="1409"/>
      <c r="O130" s="519" t="e">
        <f>#REF!</f>
        <v>#REF!</v>
      </c>
    </row>
    <row r="131" spans="1:17" s="84" customFormat="1" ht="16.2" x14ac:dyDescent="0.35">
      <c r="A131" s="480"/>
      <c r="B131" s="1409" t="s">
        <v>489</v>
      </c>
      <c r="C131" s="1409"/>
      <c r="D131" s="520" t="e">
        <f>#REF!</f>
        <v>#REF!</v>
      </c>
      <c r="E131" s="1409" t="s">
        <v>490</v>
      </c>
      <c r="F131" s="1409"/>
      <c r="G131" s="1409"/>
      <c r="H131" s="1409"/>
      <c r="I131" s="691" t="e">
        <f>#REF!</f>
        <v>#REF!</v>
      </c>
    </row>
    <row r="132" spans="1:17" s="84" customFormat="1" ht="15.6" x14ac:dyDescent="0.3">
      <c r="A132" s="482"/>
    </row>
    <row r="133" spans="1:17" s="84" customFormat="1" ht="15.6" x14ac:dyDescent="0.3">
      <c r="A133" s="482" t="s">
        <v>518</v>
      </c>
      <c r="B133" s="84" t="s">
        <v>520</v>
      </c>
    </row>
    <row r="134" spans="1:17" s="84" customFormat="1" ht="16.2" thickBot="1" x14ac:dyDescent="0.35">
      <c r="A134" s="482"/>
    </row>
    <row r="135" spans="1:17" s="84" customFormat="1" ht="40.5" customHeight="1" x14ac:dyDescent="0.3">
      <c r="A135" s="1443" t="s">
        <v>521</v>
      </c>
      <c r="B135" s="1445" t="s">
        <v>1053</v>
      </c>
      <c r="C135" s="1446"/>
      <c r="D135" s="1446"/>
      <c r="E135" s="1446"/>
      <c r="F135" s="1446"/>
      <c r="G135" s="1446"/>
      <c r="H135" s="1446"/>
      <c r="I135" s="1447"/>
      <c r="J135" s="1448" t="s">
        <v>1053</v>
      </c>
      <c r="K135" s="1449"/>
      <c r="L135" s="1449"/>
      <c r="M135" s="1449"/>
      <c r="N135" s="1449"/>
      <c r="O135" s="1449"/>
      <c r="P135" s="1449"/>
      <c r="Q135" s="1450"/>
    </row>
    <row r="136" spans="1:17" s="84" customFormat="1" ht="40.5" customHeight="1" thickBot="1" x14ac:dyDescent="0.35">
      <c r="A136" s="1444"/>
      <c r="B136" s="1426" t="s">
        <v>461</v>
      </c>
      <c r="C136" s="1427"/>
      <c r="D136" s="1427"/>
      <c r="E136" s="1427"/>
      <c r="F136" s="1427" t="s">
        <v>23</v>
      </c>
      <c r="G136" s="1427"/>
      <c r="H136" s="1427"/>
      <c r="I136" s="1451"/>
      <c r="J136" s="1426" t="s">
        <v>461</v>
      </c>
      <c r="K136" s="1427"/>
      <c r="L136" s="1427"/>
      <c r="M136" s="1427"/>
      <c r="N136" s="1428" t="s">
        <v>23</v>
      </c>
      <c r="O136" s="1429"/>
      <c r="P136" s="1429"/>
      <c r="Q136" s="1430"/>
    </row>
    <row r="137" spans="1:17" s="693" customFormat="1" ht="30" customHeight="1" x14ac:dyDescent="0.3">
      <c r="A137" s="692"/>
      <c r="B137" s="1431" t="s">
        <v>1054</v>
      </c>
      <c r="C137" s="1432"/>
      <c r="D137" s="1432"/>
      <c r="E137" s="1432"/>
      <c r="F137" s="1432"/>
      <c r="G137" s="1432"/>
      <c r="H137" s="1432"/>
      <c r="I137" s="1433"/>
      <c r="J137" s="1403" t="s">
        <v>1055</v>
      </c>
      <c r="K137" s="1404"/>
      <c r="L137" s="1404"/>
      <c r="M137" s="1404"/>
      <c r="N137" s="1404"/>
      <c r="O137" s="1404"/>
      <c r="P137" s="1404"/>
      <c r="Q137" s="1405"/>
    </row>
    <row r="138" spans="1:17" s="487" customFormat="1" ht="15.75" customHeight="1" x14ac:dyDescent="0.3">
      <c r="A138" s="694">
        <v>1</v>
      </c>
      <c r="B138" s="700" t="s">
        <v>1027</v>
      </c>
      <c r="C138" s="727"/>
      <c r="D138" s="727"/>
      <c r="E138" s="727"/>
      <c r="F138" s="728" t="s">
        <v>1012</v>
      </c>
      <c r="G138" s="728"/>
      <c r="H138" s="728"/>
      <c r="I138" s="729"/>
      <c r="J138" s="730" t="s">
        <v>1020</v>
      </c>
      <c r="K138" s="714"/>
      <c r="L138" s="714"/>
      <c r="M138" s="731"/>
      <c r="N138" s="732" t="s">
        <v>1012</v>
      </c>
      <c r="O138" s="733"/>
      <c r="P138" s="733"/>
      <c r="Q138" s="734"/>
    </row>
    <row r="139" spans="1:17" s="487" customFormat="1" ht="15.75" customHeight="1" x14ac:dyDescent="0.3">
      <c r="A139" s="694">
        <v>2</v>
      </c>
      <c r="B139" s="700" t="s">
        <v>1046</v>
      </c>
      <c r="C139" s="727"/>
      <c r="D139" s="727"/>
      <c r="E139" s="727"/>
      <c r="F139" s="727" t="s">
        <v>1010</v>
      </c>
      <c r="G139" s="727"/>
      <c r="H139" s="727"/>
      <c r="I139" s="735"/>
      <c r="J139" s="698" t="s">
        <v>1035</v>
      </c>
      <c r="K139" s="699"/>
      <c r="L139" s="699"/>
      <c r="M139" s="700"/>
      <c r="N139" s="592" t="s">
        <v>573</v>
      </c>
      <c r="O139" s="714"/>
      <c r="P139" s="714"/>
      <c r="Q139" s="715"/>
    </row>
    <row r="140" spans="1:17" s="487" customFormat="1" ht="15.75" customHeight="1" x14ac:dyDescent="0.3">
      <c r="A140" s="694">
        <v>3</v>
      </c>
      <c r="B140" s="700" t="s">
        <v>1048</v>
      </c>
      <c r="C140" s="727"/>
      <c r="D140" s="727"/>
      <c r="E140" s="727"/>
      <c r="F140" s="727" t="s">
        <v>1010</v>
      </c>
      <c r="G140" s="727"/>
      <c r="H140" s="727"/>
      <c r="I140" s="735"/>
      <c r="J140" s="698" t="s">
        <v>1043</v>
      </c>
      <c r="K140" s="699"/>
      <c r="L140" s="699"/>
      <c r="M140" s="700"/>
      <c r="N140" s="701" t="s">
        <v>1010</v>
      </c>
      <c r="O140" s="699"/>
      <c r="P140" s="699"/>
      <c r="Q140" s="713"/>
    </row>
    <row r="141" spans="1:17" s="487" customFormat="1" ht="25.5" customHeight="1" x14ac:dyDescent="0.3">
      <c r="A141" s="695"/>
      <c r="B141" s="1406" t="s">
        <v>1056</v>
      </c>
      <c r="C141" s="1407"/>
      <c r="D141" s="1407"/>
      <c r="E141" s="1407"/>
      <c r="F141" s="1407"/>
      <c r="G141" s="1407"/>
      <c r="H141" s="1407"/>
      <c r="I141" s="1408"/>
      <c r="J141" s="1403" t="s">
        <v>1057</v>
      </c>
      <c r="K141" s="1404"/>
      <c r="L141" s="1404"/>
      <c r="M141" s="1404"/>
      <c r="N141" s="1404"/>
      <c r="O141" s="1404"/>
      <c r="P141" s="1404"/>
      <c r="Q141" s="1405"/>
    </row>
    <row r="142" spans="1:17" s="487" customFormat="1" ht="15.75" customHeight="1" x14ac:dyDescent="0.3">
      <c r="A142" s="694">
        <v>1</v>
      </c>
      <c r="B142" s="699" t="s">
        <v>1034</v>
      </c>
      <c r="C142" s="699"/>
      <c r="D142" s="699"/>
      <c r="E142" s="700"/>
      <c r="F142" s="592" t="s">
        <v>573</v>
      </c>
      <c r="G142" s="714"/>
      <c r="H142" s="714"/>
      <c r="I142" s="715"/>
      <c r="J142" s="698" t="s">
        <v>1018</v>
      </c>
      <c r="K142" s="699"/>
      <c r="L142" s="699"/>
      <c r="M142" s="700"/>
      <c r="N142" s="701" t="s">
        <v>1013</v>
      </c>
      <c r="O142" s="699"/>
      <c r="P142" s="699"/>
      <c r="Q142" s="713"/>
    </row>
    <row r="143" spans="1:17" s="487" customFormat="1" ht="15.75" customHeight="1" x14ac:dyDescent="0.3">
      <c r="A143" s="694">
        <v>2</v>
      </c>
      <c r="B143" s="699" t="s">
        <v>1043</v>
      </c>
      <c r="C143" s="699"/>
      <c r="D143" s="699"/>
      <c r="E143" s="700"/>
      <c r="F143" s="701" t="s">
        <v>1010</v>
      </c>
      <c r="G143" s="699"/>
      <c r="H143" s="699"/>
      <c r="I143" s="713"/>
      <c r="J143" s="698" t="s">
        <v>1017</v>
      </c>
      <c r="K143" s="699"/>
      <c r="L143" s="699"/>
      <c r="M143" s="700"/>
      <c r="N143" s="701" t="s">
        <v>1013</v>
      </c>
      <c r="O143" s="699"/>
      <c r="P143" s="699"/>
      <c r="Q143" s="713"/>
    </row>
    <row r="144" spans="1:17" s="487" customFormat="1" ht="15.75" customHeight="1" x14ac:dyDescent="0.3">
      <c r="A144" s="694">
        <v>3</v>
      </c>
      <c r="B144" s="714" t="s">
        <v>1020</v>
      </c>
      <c r="C144" s="714"/>
      <c r="D144" s="714"/>
      <c r="E144" s="731"/>
      <c r="F144" s="592" t="s">
        <v>1012</v>
      </c>
      <c r="G144" s="714"/>
      <c r="H144" s="714"/>
      <c r="I144" s="715"/>
      <c r="J144" s="698" t="s">
        <v>1038</v>
      </c>
      <c r="K144" s="699"/>
      <c r="L144" s="699"/>
      <c r="M144" s="700"/>
      <c r="N144" s="592" t="s">
        <v>573</v>
      </c>
      <c r="O144" s="714"/>
      <c r="P144" s="714"/>
      <c r="Q144" s="715"/>
    </row>
    <row r="145" spans="1:17" s="487" customFormat="1" ht="29.25" customHeight="1" x14ac:dyDescent="0.3">
      <c r="A145" s="695"/>
      <c r="B145" s="1404" t="s">
        <v>1058</v>
      </c>
      <c r="C145" s="1404"/>
      <c r="D145" s="1404"/>
      <c r="E145" s="1404"/>
      <c r="F145" s="1404"/>
      <c r="G145" s="1404"/>
      <c r="H145" s="1404"/>
      <c r="I145" s="1405"/>
      <c r="J145" s="1403" t="s">
        <v>1059</v>
      </c>
      <c r="K145" s="1404"/>
      <c r="L145" s="1404"/>
      <c r="M145" s="1404"/>
      <c r="N145" s="1404"/>
      <c r="O145" s="1404"/>
      <c r="P145" s="1404"/>
      <c r="Q145" s="1405"/>
    </row>
    <row r="146" spans="1:17" s="487" customFormat="1" ht="15.75" customHeight="1" x14ac:dyDescent="0.3">
      <c r="A146" s="694">
        <v>1</v>
      </c>
      <c r="B146" s="716" t="s">
        <v>1018</v>
      </c>
      <c r="C146" s="716"/>
      <c r="D146" s="716"/>
      <c r="E146" s="736"/>
      <c r="F146" s="701" t="s">
        <v>1013</v>
      </c>
      <c r="G146" s="699"/>
      <c r="H146" s="699"/>
      <c r="I146" s="713"/>
      <c r="J146" s="698" t="s">
        <v>1015</v>
      </c>
      <c r="K146" s="699"/>
      <c r="L146" s="699"/>
      <c r="M146" s="700"/>
      <c r="N146" s="701" t="s">
        <v>1014</v>
      </c>
      <c r="O146" s="699"/>
      <c r="P146" s="699"/>
      <c r="Q146" s="713"/>
    </row>
    <row r="147" spans="1:17" s="487" customFormat="1" ht="15.75" customHeight="1" x14ac:dyDescent="0.3">
      <c r="A147" s="694">
        <v>2</v>
      </c>
      <c r="B147" s="699" t="s">
        <v>1017</v>
      </c>
      <c r="C147" s="699"/>
      <c r="D147" s="699"/>
      <c r="E147" s="700"/>
      <c r="F147" s="701" t="s">
        <v>1013</v>
      </c>
      <c r="G147" s="699"/>
      <c r="H147" s="699"/>
      <c r="I147" s="713"/>
      <c r="J147" s="698" t="s">
        <v>1042</v>
      </c>
      <c r="K147" s="699"/>
      <c r="L147" s="699"/>
      <c r="M147" s="700"/>
      <c r="N147" s="701" t="s">
        <v>1010</v>
      </c>
      <c r="O147" s="699"/>
      <c r="P147" s="699"/>
      <c r="Q147" s="713"/>
    </row>
    <row r="148" spans="1:17" s="487" customFormat="1" ht="15.75" customHeight="1" x14ac:dyDescent="0.3">
      <c r="A148" s="694">
        <v>3</v>
      </c>
      <c r="B148" s="699" t="s">
        <v>1038</v>
      </c>
      <c r="C148" s="699"/>
      <c r="D148" s="699"/>
      <c r="E148" s="700"/>
      <c r="F148" s="592" t="s">
        <v>573</v>
      </c>
      <c r="G148" s="714"/>
      <c r="H148" s="714"/>
      <c r="I148" s="715"/>
      <c r="J148" s="698" t="s">
        <v>1016</v>
      </c>
      <c r="K148" s="699"/>
      <c r="L148" s="699"/>
      <c r="M148" s="700"/>
      <c r="N148" s="701" t="s">
        <v>1014</v>
      </c>
      <c r="O148" s="699"/>
      <c r="P148" s="699"/>
      <c r="Q148" s="713"/>
    </row>
    <row r="149" spans="1:17" s="487" customFormat="1" ht="40.5" customHeight="1" x14ac:dyDescent="0.3">
      <c r="A149" s="695"/>
      <c r="B149" s="1404" t="s">
        <v>1060</v>
      </c>
      <c r="C149" s="1404"/>
      <c r="D149" s="1404"/>
      <c r="E149" s="1404"/>
      <c r="F149" s="1404"/>
      <c r="G149" s="1404"/>
      <c r="H149" s="1404"/>
      <c r="I149" s="1405"/>
      <c r="J149" s="1403" t="s">
        <v>1061</v>
      </c>
      <c r="K149" s="1404"/>
      <c r="L149" s="1404"/>
      <c r="M149" s="1404"/>
      <c r="N149" s="1404"/>
      <c r="O149" s="1404"/>
      <c r="P149" s="1404"/>
      <c r="Q149" s="1405"/>
    </row>
    <row r="150" spans="1:17" s="487" customFormat="1" ht="15.75" customHeight="1" x14ac:dyDescent="0.3">
      <c r="A150" s="694">
        <v>1</v>
      </c>
      <c r="B150" s="699" t="s">
        <v>1042</v>
      </c>
      <c r="C150" s="699"/>
      <c r="D150" s="699"/>
      <c r="E150" s="700"/>
      <c r="F150" s="701" t="s">
        <v>1010</v>
      </c>
      <c r="G150" s="699"/>
      <c r="H150" s="699"/>
      <c r="I150" s="713"/>
      <c r="J150" s="698" t="s">
        <v>1046</v>
      </c>
      <c r="K150" s="699"/>
      <c r="L150" s="699"/>
      <c r="M150" s="700"/>
      <c r="N150" s="701" t="s">
        <v>1010</v>
      </c>
      <c r="O150" s="699"/>
      <c r="P150" s="699"/>
      <c r="Q150" s="713"/>
    </row>
    <row r="151" spans="1:17" s="487" customFormat="1" ht="15.75" customHeight="1" x14ac:dyDescent="0.3">
      <c r="A151" s="694">
        <v>2</v>
      </c>
      <c r="B151" s="699" t="s">
        <v>1015</v>
      </c>
      <c r="C151" s="699"/>
      <c r="D151" s="699"/>
      <c r="E151" s="700"/>
      <c r="F151" s="701" t="s">
        <v>1014</v>
      </c>
      <c r="G151" s="699"/>
      <c r="H151" s="699"/>
      <c r="I151" s="713"/>
      <c r="J151" s="698" t="s">
        <v>1027</v>
      </c>
      <c r="K151" s="699"/>
      <c r="L151" s="699"/>
      <c r="M151" s="700"/>
      <c r="N151" s="732" t="s">
        <v>1012</v>
      </c>
      <c r="O151" s="733"/>
      <c r="P151" s="733"/>
      <c r="Q151" s="734"/>
    </row>
    <row r="152" spans="1:17" s="487" customFormat="1" ht="15.75" customHeight="1" x14ac:dyDescent="0.3">
      <c r="A152" s="694">
        <v>3</v>
      </c>
      <c r="B152" s="699" t="s">
        <v>1033</v>
      </c>
      <c r="C152" s="699"/>
      <c r="D152" s="699"/>
      <c r="E152" s="700"/>
      <c r="F152" s="592" t="s">
        <v>573</v>
      </c>
      <c r="G152" s="714"/>
      <c r="H152" s="714"/>
      <c r="I152" s="715"/>
      <c r="J152" s="698" t="s">
        <v>1039</v>
      </c>
      <c r="K152" s="699"/>
      <c r="L152" s="699"/>
      <c r="M152" s="700"/>
      <c r="N152" s="592" t="s">
        <v>573</v>
      </c>
      <c r="O152" s="714"/>
      <c r="P152" s="714"/>
      <c r="Q152" s="715"/>
    </row>
    <row r="153" spans="1:17" s="487" customFormat="1" ht="27" customHeight="1" x14ac:dyDescent="0.3">
      <c r="A153" s="695"/>
      <c r="B153" s="1404" t="s">
        <v>1062</v>
      </c>
      <c r="C153" s="1404"/>
      <c r="D153" s="1404"/>
      <c r="E153" s="1404"/>
      <c r="F153" s="1404"/>
      <c r="G153" s="1404"/>
      <c r="H153" s="1404"/>
      <c r="I153" s="1405"/>
      <c r="J153" s="1403" t="s">
        <v>1063</v>
      </c>
      <c r="K153" s="1404"/>
      <c r="L153" s="1404"/>
      <c r="M153" s="1404"/>
      <c r="N153" s="1404"/>
      <c r="O153" s="1404"/>
      <c r="P153" s="1404"/>
      <c r="Q153" s="1405"/>
    </row>
    <row r="154" spans="1:17" s="487" customFormat="1" ht="15.75" customHeight="1" x14ac:dyDescent="0.3">
      <c r="A154" s="694">
        <v>1</v>
      </c>
      <c r="B154" s="699" t="s">
        <v>1027</v>
      </c>
      <c r="C154" s="699"/>
      <c r="D154" s="699"/>
      <c r="E154" s="700"/>
      <c r="F154" s="592" t="s">
        <v>1012</v>
      </c>
      <c r="G154" s="714"/>
      <c r="H154" s="714"/>
      <c r="I154" s="715"/>
      <c r="J154" s="698" t="s">
        <v>1035</v>
      </c>
      <c r="K154" s="699"/>
      <c r="L154" s="699"/>
      <c r="M154" s="700"/>
      <c r="N154" s="592" t="s">
        <v>573</v>
      </c>
      <c r="O154" s="714"/>
      <c r="P154" s="714"/>
      <c r="Q154" s="715"/>
    </row>
    <row r="155" spans="1:17" s="487" customFormat="1" ht="15.75" customHeight="1" x14ac:dyDescent="0.3">
      <c r="A155" s="694">
        <v>2</v>
      </c>
      <c r="B155" s="699" t="s">
        <v>1046</v>
      </c>
      <c r="C155" s="699"/>
      <c r="D155" s="699"/>
      <c r="E155" s="700"/>
      <c r="F155" s="701" t="s">
        <v>1010</v>
      </c>
      <c r="G155" s="699"/>
      <c r="H155" s="699"/>
      <c r="I155" s="713"/>
      <c r="J155" s="730" t="s">
        <v>1020</v>
      </c>
      <c r="K155" s="714"/>
      <c r="L155" s="714"/>
      <c r="M155" s="731"/>
      <c r="N155" s="732" t="s">
        <v>1012</v>
      </c>
      <c r="O155" s="733"/>
      <c r="P155" s="733"/>
      <c r="Q155" s="734"/>
    </row>
    <row r="156" spans="1:17" s="487" customFormat="1" ht="15.75" customHeight="1" x14ac:dyDescent="0.3">
      <c r="A156" s="694">
        <v>3</v>
      </c>
      <c r="B156" s="699" t="s">
        <v>1040</v>
      </c>
      <c r="C156" s="699"/>
      <c r="D156" s="699"/>
      <c r="E156" s="700"/>
      <c r="F156" s="592" t="s">
        <v>573</v>
      </c>
      <c r="G156" s="714"/>
      <c r="H156" s="714"/>
      <c r="I156" s="715"/>
      <c r="J156" s="698" t="s">
        <v>1034</v>
      </c>
      <c r="K156" s="699"/>
      <c r="L156" s="699"/>
      <c r="M156" s="700"/>
      <c r="N156" s="592" t="s">
        <v>573</v>
      </c>
      <c r="O156" s="714"/>
      <c r="P156" s="714"/>
      <c r="Q156" s="715"/>
    </row>
    <row r="157" spans="1:17" s="487" customFormat="1" ht="40.5" customHeight="1" x14ac:dyDescent="0.3">
      <c r="A157" s="695"/>
      <c r="B157" s="1404" t="s">
        <v>1064</v>
      </c>
      <c r="C157" s="1404"/>
      <c r="D157" s="1404"/>
      <c r="E157" s="1404"/>
      <c r="F157" s="1404"/>
      <c r="G157" s="1404"/>
      <c r="H157" s="1404"/>
      <c r="I157" s="1405"/>
      <c r="J157" s="1403" t="s">
        <v>1065</v>
      </c>
      <c r="K157" s="1404"/>
      <c r="L157" s="1404"/>
      <c r="M157" s="1404"/>
      <c r="N157" s="1404"/>
      <c r="O157" s="1404"/>
      <c r="P157" s="1404"/>
      <c r="Q157" s="1405"/>
    </row>
    <row r="158" spans="1:17" s="487" customFormat="1" ht="15.75" customHeight="1" x14ac:dyDescent="0.3">
      <c r="A158" s="694">
        <v>1</v>
      </c>
      <c r="B158" s="699" t="s">
        <v>1033</v>
      </c>
      <c r="C158" s="699"/>
      <c r="D158" s="699"/>
      <c r="E158" s="700"/>
      <c r="F158" s="592" t="s">
        <v>573</v>
      </c>
      <c r="G158" s="714"/>
      <c r="H158" s="714"/>
      <c r="I158" s="715"/>
      <c r="J158" s="737" t="s">
        <v>1018</v>
      </c>
      <c r="K158" s="716"/>
      <c r="L158" s="716"/>
      <c r="M158" s="736"/>
      <c r="N158" s="701" t="s">
        <v>1013</v>
      </c>
      <c r="O158" s="699"/>
      <c r="P158" s="699"/>
      <c r="Q158" s="713"/>
    </row>
    <row r="159" spans="1:17" s="487" customFormat="1" ht="15.75" customHeight="1" x14ac:dyDescent="0.3">
      <c r="A159" s="694">
        <v>2</v>
      </c>
      <c r="B159" s="714" t="s">
        <v>1020</v>
      </c>
      <c r="C159" s="714"/>
      <c r="D159" s="714"/>
      <c r="E159" s="731"/>
      <c r="F159" s="592" t="s">
        <v>1012</v>
      </c>
      <c r="G159" s="714"/>
      <c r="H159" s="714"/>
      <c r="I159" s="715"/>
      <c r="J159" s="698" t="s">
        <v>1017</v>
      </c>
      <c r="K159" s="699"/>
      <c r="L159" s="699"/>
      <c r="M159" s="700"/>
      <c r="N159" s="701" t="s">
        <v>1013</v>
      </c>
      <c r="O159" s="699"/>
      <c r="P159" s="699"/>
      <c r="Q159" s="713"/>
    </row>
    <row r="160" spans="1:17" s="487" customFormat="1" ht="15.75" customHeight="1" x14ac:dyDescent="0.3">
      <c r="A160" s="694">
        <v>3</v>
      </c>
      <c r="B160" s="699" t="s">
        <v>1034</v>
      </c>
      <c r="C160" s="699"/>
      <c r="D160" s="699"/>
      <c r="E160" s="700"/>
      <c r="F160" s="592" t="s">
        <v>573</v>
      </c>
      <c r="G160" s="714"/>
      <c r="H160" s="714"/>
      <c r="I160" s="715"/>
      <c r="J160" s="698" t="s">
        <v>1039</v>
      </c>
      <c r="K160" s="699"/>
      <c r="L160" s="699"/>
      <c r="M160" s="700"/>
      <c r="N160" s="592" t="s">
        <v>573</v>
      </c>
      <c r="O160" s="714"/>
      <c r="P160" s="714"/>
      <c r="Q160" s="715"/>
    </row>
    <row r="161" spans="1:27" s="487" customFormat="1" ht="27.75" customHeight="1" x14ac:dyDescent="0.3">
      <c r="A161" s="696"/>
      <c r="B161" s="1440" t="s">
        <v>1066</v>
      </c>
      <c r="C161" s="1441"/>
      <c r="D161" s="1441"/>
      <c r="E161" s="1441"/>
      <c r="F161" s="1441"/>
      <c r="G161" s="1441"/>
      <c r="H161" s="1441"/>
      <c r="I161" s="1442"/>
      <c r="J161" s="1403" t="s">
        <v>1067</v>
      </c>
      <c r="K161" s="1404"/>
      <c r="L161" s="1404"/>
      <c r="M161" s="1404"/>
      <c r="N161" s="1404"/>
      <c r="O161" s="1404"/>
      <c r="P161" s="1404"/>
      <c r="Q161" s="1405"/>
    </row>
    <row r="162" spans="1:27" s="487" customFormat="1" ht="15.75" customHeight="1" x14ac:dyDescent="0.3">
      <c r="A162" s="697">
        <v>1</v>
      </c>
      <c r="B162" s="698" t="s">
        <v>1038</v>
      </c>
      <c r="C162" s="699"/>
      <c r="D162" s="699"/>
      <c r="E162" s="700"/>
      <c r="F162" s="592" t="s">
        <v>573</v>
      </c>
      <c r="G162" s="714"/>
      <c r="H162" s="714"/>
      <c r="I162" s="715"/>
      <c r="J162" s="698" t="s">
        <v>1033</v>
      </c>
      <c r="K162" s="699"/>
      <c r="L162" s="699"/>
      <c r="M162" s="700"/>
      <c r="N162" s="592" t="s">
        <v>573</v>
      </c>
      <c r="O162" s="714"/>
      <c r="P162" s="714"/>
      <c r="Q162" s="715"/>
    </row>
    <row r="163" spans="1:27" s="487" customFormat="1" ht="15.75" customHeight="1" x14ac:dyDescent="0.3">
      <c r="A163" s="697">
        <v>2</v>
      </c>
      <c r="B163" s="698" t="s">
        <v>1037</v>
      </c>
      <c r="C163" s="699"/>
      <c r="D163" s="699"/>
      <c r="E163" s="700"/>
      <c r="F163" s="592" t="s">
        <v>573</v>
      </c>
      <c r="G163" s="714"/>
      <c r="H163" s="714"/>
      <c r="I163" s="715"/>
      <c r="J163" s="698" t="s">
        <v>1015</v>
      </c>
      <c r="K163" s="699"/>
      <c r="L163" s="699"/>
      <c r="M163" s="700"/>
      <c r="N163" s="701" t="s">
        <v>1014</v>
      </c>
      <c r="O163" s="699"/>
      <c r="P163" s="699"/>
      <c r="Q163" s="713"/>
    </row>
    <row r="164" spans="1:27" s="487" customFormat="1" ht="15.75" customHeight="1" x14ac:dyDescent="0.3">
      <c r="A164" s="697">
        <v>3</v>
      </c>
      <c r="B164" s="698" t="s">
        <v>1049</v>
      </c>
      <c r="C164" s="699"/>
      <c r="D164" s="699"/>
      <c r="E164" s="700"/>
      <c r="F164" s="701" t="s">
        <v>1010</v>
      </c>
      <c r="G164" s="699"/>
      <c r="H164" s="699"/>
      <c r="I164" s="713"/>
      <c r="J164" s="698" t="s">
        <v>1042</v>
      </c>
      <c r="K164" s="699"/>
      <c r="L164" s="699"/>
      <c r="M164" s="700"/>
      <c r="N164" s="701" t="s">
        <v>1010</v>
      </c>
      <c r="O164" s="699"/>
      <c r="P164" s="699"/>
      <c r="Q164" s="713"/>
    </row>
    <row r="165" spans="1:27" s="487" customFormat="1" ht="30" customHeight="1" x14ac:dyDescent="0.3">
      <c r="A165" s="697"/>
      <c r="B165" s="1437" t="s">
        <v>1068</v>
      </c>
      <c r="C165" s="1438"/>
      <c r="D165" s="1438"/>
      <c r="E165" s="1438"/>
      <c r="F165" s="1438"/>
      <c r="G165" s="1438"/>
      <c r="H165" s="1438"/>
      <c r="I165" s="1439"/>
      <c r="J165" s="1437" t="s">
        <v>1069</v>
      </c>
      <c r="K165" s="1438"/>
      <c r="L165" s="1438"/>
      <c r="M165" s="1438"/>
      <c r="N165" s="1438"/>
      <c r="O165" s="1438"/>
      <c r="P165" s="1438"/>
      <c r="Q165" s="1439"/>
      <c r="V165" s="78"/>
      <c r="W165" s="46"/>
      <c r="X165" s="35"/>
      <c r="Y165" s="6"/>
      <c r="Z165" s="36"/>
      <c r="AA165" s="31"/>
    </row>
    <row r="166" spans="1:27" s="487" customFormat="1" ht="15.6" x14ac:dyDescent="0.3">
      <c r="A166" s="694">
        <v>1</v>
      </c>
      <c r="B166" s="698" t="s">
        <v>1046</v>
      </c>
      <c r="C166" s="699"/>
      <c r="D166" s="699"/>
      <c r="E166" s="700"/>
      <c r="F166" s="701" t="s">
        <v>1010</v>
      </c>
      <c r="G166" s="699"/>
      <c r="H166" s="699"/>
      <c r="I166" s="713"/>
      <c r="J166" s="698" t="s">
        <v>1027</v>
      </c>
      <c r="K166" s="699"/>
      <c r="L166" s="699"/>
      <c r="M166" s="700"/>
      <c r="N166" s="702" t="s">
        <v>1012</v>
      </c>
      <c r="O166" s="699"/>
      <c r="P166" s="490"/>
      <c r="Q166" s="704"/>
      <c r="V166" s="78"/>
      <c r="W166" s="35"/>
      <c r="X166" s="6"/>
      <c r="AA166" s="271"/>
    </row>
    <row r="167" spans="1:27" s="487" customFormat="1" ht="15.6" x14ac:dyDescent="0.3">
      <c r="A167" s="694">
        <v>2</v>
      </c>
      <c r="B167" s="698" t="s">
        <v>1037</v>
      </c>
      <c r="C167" s="699"/>
      <c r="D167" s="699"/>
      <c r="E167" s="700"/>
      <c r="F167" s="701" t="s">
        <v>573</v>
      </c>
      <c r="G167" s="699"/>
      <c r="H167" s="699"/>
      <c r="I167" s="713"/>
      <c r="J167" s="698" t="s">
        <v>1046</v>
      </c>
      <c r="K167" s="699"/>
      <c r="L167" s="699"/>
      <c r="M167" s="700"/>
      <c r="N167" s="701" t="s">
        <v>1010</v>
      </c>
      <c r="O167" s="699"/>
      <c r="P167" s="490"/>
      <c r="Q167" s="704"/>
      <c r="V167" s="78"/>
      <c r="W167" s="35"/>
      <c r="X167" s="6"/>
      <c r="AA167" s="31"/>
    </row>
    <row r="168" spans="1:27" s="487" customFormat="1" ht="15.6" x14ac:dyDescent="0.3">
      <c r="A168" s="694">
        <v>3</v>
      </c>
      <c r="B168" s="698" t="s">
        <v>1048</v>
      </c>
      <c r="C168" s="699"/>
      <c r="D168" s="699"/>
      <c r="E168" s="700"/>
      <c r="F168" s="701" t="s">
        <v>1010</v>
      </c>
      <c r="G168" s="699"/>
      <c r="H168" s="699"/>
      <c r="I168" s="713"/>
      <c r="J168" s="698" t="s">
        <v>1026</v>
      </c>
      <c r="K168" s="699"/>
      <c r="L168" s="699"/>
      <c r="M168" s="700"/>
      <c r="N168" s="702" t="s">
        <v>1012</v>
      </c>
      <c r="O168" s="699"/>
      <c r="P168" s="490"/>
      <c r="Q168" s="704"/>
      <c r="V168" s="78"/>
      <c r="W168" s="35"/>
      <c r="X168" s="6"/>
      <c r="AA168" s="271"/>
    </row>
    <row r="169" spans="1:27" s="487" customFormat="1" ht="30.75" customHeight="1" x14ac:dyDescent="0.3">
      <c r="A169" s="696"/>
      <c r="B169" s="1437" t="s">
        <v>1070</v>
      </c>
      <c r="C169" s="1438"/>
      <c r="D169" s="1438"/>
      <c r="E169" s="1438"/>
      <c r="F169" s="1438"/>
      <c r="G169" s="1438"/>
      <c r="H169" s="1438"/>
      <c r="I169" s="1439"/>
      <c r="J169" s="1437" t="s">
        <v>1071</v>
      </c>
      <c r="K169" s="1438"/>
      <c r="L169" s="1438"/>
      <c r="M169" s="1438"/>
      <c r="N169" s="1438"/>
      <c r="O169" s="1438"/>
      <c r="P169" s="1438"/>
      <c r="Q169" s="1439"/>
      <c r="V169" s="78"/>
      <c r="W169" s="46"/>
      <c r="X169" s="35"/>
      <c r="Z169" s="271"/>
      <c r="AA169" s="36"/>
    </row>
    <row r="170" spans="1:27" s="487" customFormat="1" ht="15.6" x14ac:dyDescent="0.3">
      <c r="A170" s="697">
        <v>1</v>
      </c>
      <c r="B170" s="698" t="s">
        <v>1034</v>
      </c>
      <c r="C170" s="699"/>
      <c r="D170" s="699"/>
      <c r="E170" s="700"/>
      <c r="F170" s="592" t="s">
        <v>573</v>
      </c>
      <c r="G170" s="714"/>
      <c r="H170" s="714"/>
      <c r="I170" s="715"/>
      <c r="J170" s="698" t="s">
        <v>1033</v>
      </c>
      <c r="K170" s="699"/>
      <c r="L170" s="699"/>
      <c r="M170" s="700"/>
      <c r="N170" s="701" t="s">
        <v>573</v>
      </c>
      <c r="O170" s="699"/>
      <c r="P170" s="490"/>
      <c r="Q170" s="704"/>
      <c r="V170" s="78"/>
      <c r="W170" s="35"/>
      <c r="X170" s="6"/>
      <c r="AA170" s="31"/>
    </row>
    <row r="171" spans="1:27" s="487" customFormat="1" ht="15.6" x14ac:dyDescent="0.3">
      <c r="A171" s="697">
        <v>2</v>
      </c>
      <c r="B171" s="698" t="s">
        <v>1044</v>
      </c>
      <c r="C171" s="699"/>
      <c r="D171" s="699"/>
      <c r="E171" s="700"/>
      <c r="F171" s="592" t="s">
        <v>1010</v>
      </c>
      <c r="G171" s="714"/>
      <c r="H171" s="714"/>
      <c r="I171" s="715"/>
      <c r="J171" s="698" t="s">
        <v>1020</v>
      </c>
      <c r="K171" s="699"/>
      <c r="L171" s="699"/>
      <c r="M171" s="700"/>
      <c r="N171" s="702" t="s">
        <v>1012</v>
      </c>
      <c r="O171" s="716"/>
      <c r="P171" s="717"/>
      <c r="Q171" s="718"/>
      <c r="V171" s="78"/>
      <c r="W171" s="35"/>
      <c r="X171" s="6"/>
      <c r="AA171" s="271"/>
    </row>
    <row r="172" spans="1:27" s="487" customFormat="1" ht="15.6" x14ac:dyDescent="0.3">
      <c r="A172" s="697">
        <v>3</v>
      </c>
      <c r="B172" s="698" t="s">
        <v>1035</v>
      </c>
      <c r="C172" s="699"/>
      <c r="D172" s="699"/>
      <c r="E172" s="700"/>
      <c r="F172" s="592" t="s">
        <v>573</v>
      </c>
      <c r="G172" s="714"/>
      <c r="H172" s="714"/>
      <c r="I172" s="715"/>
      <c r="J172" s="698" t="s">
        <v>1035</v>
      </c>
      <c r="K172" s="699"/>
      <c r="L172" s="699"/>
      <c r="M172" s="700"/>
      <c r="N172" s="701" t="s">
        <v>573</v>
      </c>
      <c r="O172" s="699"/>
      <c r="P172" s="490"/>
      <c r="Q172" s="704"/>
      <c r="V172" s="78"/>
      <c r="W172" s="35"/>
      <c r="X172" s="6"/>
      <c r="AA172" s="31"/>
    </row>
    <row r="173" spans="1:27" s="84" customFormat="1" ht="50.25" customHeight="1" x14ac:dyDescent="0.3">
      <c r="A173" s="696"/>
      <c r="B173" s="1435" t="s">
        <v>1072</v>
      </c>
      <c r="C173" s="1435"/>
      <c r="D173" s="1435"/>
      <c r="E173" s="1435"/>
      <c r="F173" s="1435"/>
      <c r="G173" s="1435"/>
      <c r="H173" s="1435"/>
      <c r="I173" s="1436"/>
      <c r="J173" s="1435" t="s">
        <v>1073</v>
      </c>
      <c r="K173" s="1435"/>
      <c r="L173" s="1435"/>
      <c r="M173" s="1435"/>
      <c r="N173" s="1435"/>
      <c r="O173" s="1435"/>
      <c r="P173" s="1435"/>
      <c r="Q173" s="1436"/>
    </row>
    <row r="174" spans="1:27" s="84" customFormat="1" ht="15.75" customHeight="1" x14ac:dyDescent="0.3">
      <c r="A174" s="697">
        <v>1</v>
      </c>
      <c r="B174" s="699" t="s">
        <v>1038</v>
      </c>
      <c r="C174" s="699"/>
      <c r="D174" s="699"/>
      <c r="E174" s="700"/>
      <c r="F174" s="592" t="s">
        <v>573</v>
      </c>
      <c r="G174" s="714"/>
      <c r="H174" s="714"/>
      <c r="I174" s="715"/>
      <c r="J174" s="699" t="s">
        <v>1033</v>
      </c>
      <c r="K174" s="699"/>
      <c r="L174" s="699"/>
      <c r="M174" s="700"/>
      <c r="N174" s="592" t="s">
        <v>573</v>
      </c>
      <c r="O174" s="714"/>
      <c r="P174" s="714"/>
      <c r="Q174" s="715"/>
    </row>
    <row r="175" spans="1:27" s="84" customFormat="1" ht="15.75" customHeight="1" x14ac:dyDescent="0.3">
      <c r="A175" s="697">
        <v>1</v>
      </c>
      <c r="B175" s="699" t="s">
        <v>1040</v>
      </c>
      <c r="C175" s="699"/>
      <c r="D175" s="699"/>
      <c r="E175" s="700"/>
      <c r="F175" s="592" t="s">
        <v>573</v>
      </c>
      <c r="G175" s="714"/>
      <c r="H175" s="714"/>
      <c r="I175" s="715"/>
      <c r="J175" s="699" t="s">
        <v>1036</v>
      </c>
      <c r="K175" s="699"/>
      <c r="L175" s="699"/>
      <c r="M175" s="700"/>
      <c r="N175" s="592" t="s">
        <v>573</v>
      </c>
      <c r="O175" s="714"/>
      <c r="P175" s="714"/>
      <c r="Q175" s="715"/>
    </row>
    <row r="176" spans="1:27" s="84" customFormat="1" ht="15.75" customHeight="1" x14ac:dyDescent="0.3">
      <c r="A176" s="697">
        <v>1</v>
      </c>
      <c r="B176" s="699" t="s">
        <v>1037</v>
      </c>
      <c r="C176" s="699"/>
      <c r="D176" s="699"/>
      <c r="E176" s="700"/>
      <c r="F176" s="592" t="s">
        <v>573</v>
      </c>
      <c r="G176" s="714"/>
      <c r="H176" s="714"/>
      <c r="I176" s="715"/>
      <c r="J176" s="699" t="s">
        <v>1034</v>
      </c>
      <c r="K176" s="699"/>
      <c r="L176" s="699"/>
      <c r="M176" s="700"/>
      <c r="N176" s="592" t="s">
        <v>573</v>
      </c>
      <c r="O176" s="714"/>
      <c r="P176" s="714"/>
      <c r="Q176" s="715"/>
    </row>
    <row r="177" spans="1:24" s="84" customFormat="1" ht="15.75" customHeight="1" x14ac:dyDescent="0.3">
      <c r="A177" s="697">
        <v>1</v>
      </c>
      <c r="B177" s="699" t="s">
        <v>1039</v>
      </c>
      <c r="C177" s="699"/>
      <c r="D177" s="699"/>
      <c r="E177" s="700"/>
      <c r="F177" s="592" t="s">
        <v>573</v>
      </c>
      <c r="G177" s="714"/>
      <c r="H177" s="714"/>
      <c r="I177" s="715"/>
      <c r="J177" s="699" t="s">
        <v>1035</v>
      </c>
      <c r="K177" s="699"/>
      <c r="L177" s="699"/>
      <c r="M177" s="700"/>
      <c r="N177" s="592" t="s">
        <v>573</v>
      </c>
      <c r="O177" s="714"/>
      <c r="P177" s="714"/>
      <c r="Q177" s="715"/>
    </row>
    <row r="178" spans="1:24" s="84" customFormat="1" ht="15.75" customHeight="1" x14ac:dyDescent="0.3">
      <c r="A178" s="697">
        <v>2</v>
      </c>
      <c r="B178" s="699" t="s">
        <v>1048</v>
      </c>
      <c r="C178" s="699"/>
      <c r="D178" s="699"/>
      <c r="E178" s="700"/>
      <c r="F178" s="701" t="s">
        <v>1010</v>
      </c>
      <c r="G178" s="699"/>
      <c r="H178" s="699"/>
      <c r="I178" s="713"/>
      <c r="J178" s="699" t="s">
        <v>1043</v>
      </c>
      <c r="K178" s="699"/>
      <c r="L178" s="699"/>
      <c r="M178" s="700"/>
      <c r="N178" s="701" t="s">
        <v>1010</v>
      </c>
      <c r="O178" s="699"/>
      <c r="P178" s="699"/>
      <c r="Q178" s="713"/>
    </row>
    <row r="179" spans="1:24" s="84" customFormat="1" ht="15.75" customHeight="1" x14ac:dyDescent="0.3">
      <c r="A179" s="697">
        <v>2</v>
      </c>
      <c r="B179" s="699" t="s">
        <v>1049</v>
      </c>
      <c r="C179" s="699"/>
      <c r="D179" s="699"/>
      <c r="E179" s="700"/>
      <c r="F179" s="701" t="s">
        <v>1010</v>
      </c>
      <c r="G179" s="699"/>
      <c r="H179" s="699"/>
      <c r="I179" s="713"/>
      <c r="J179" s="699" t="s">
        <v>1042</v>
      </c>
      <c r="K179" s="699"/>
      <c r="L179" s="699"/>
      <c r="M179" s="700"/>
      <c r="N179" s="701" t="s">
        <v>1010</v>
      </c>
      <c r="O179" s="699"/>
      <c r="P179" s="699"/>
      <c r="Q179" s="713"/>
    </row>
    <row r="180" spans="1:24" s="84" customFormat="1" ht="15.75" customHeight="1" x14ac:dyDescent="0.3">
      <c r="A180" s="697">
        <v>2</v>
      </c>
      <c r="B180" s="699" t="s">
        <v>1047</v>
      </c>
      <c r="C180" s="699"/>
      <c r="D180" s="699"/>
      <c r="E180" s="700"/>
      <c r="F180" s="701" t="s">
        <v>1010</v>
      </c>
      <c r="G180" s="699"/>
      <c r="H180" s="699"/>
      <c r="I180" s="713"/>
      <c r="J180" s="699" t="s">
        <v>1041</v>
      </c>
      <c r="K180" s="699"/>
      <c r="L180" s="699"/>
      <c r="M180" s="700"/>
      <c r="N180" s="701" t="s">
        <v>1010</v>
      </c>
      <c r="O180" s="699"/>
      <c r="P180" s="699"/>
      <c r="Q180" s="713"/>
    </row>
    <row r="181" spans="1:24" s="84" customFormat="1" ht="15.75" customHeight="1" x14ac:dyDescent="0.3">
      <c r="A181" s="697">
        <v>2</v>
      </c>
      <c r="B181" s="699" t="s">
        <v>1046</v>
      </c>
      <c r="C181" s="699"/>
      <c r="D181" s="699"/>
      <c r="E181" s="700"/>
      <c r="F181" s="701" t="s">
        <v>1010</v>
      </c>
      <c r="G181" s="699"/>
      <c r="H181" s="699"/>
      <c r="I181" s="713"/>
      <c r="J181" s="699" t="s">
        <v>1044</v>
      </c>
      <c r="K181" s="699"/>
      <c r="L181" s="699"/>
      <c r="M181" s="700"/>
      <c r="N181" s="701" t="s">
        <v>1010</v>
      </c>
      <c r="O181" s="699"/>
      <c r="P181" s="699"/>
      <c r="Q181" s="713"/>
    </row>
    <row r="182" spans="1:24" s="84" customFormat="1" ht="15.75" customHeight="1" x14ac:dyDescent="0.3">
      <c r="A182" s="697">
        <v>3</v>
      </c>
      <c r="B182" s="699" t="s">
        <v>1027</v>
      </c>
      <c r="C182" s="699"/>
      <c r="D182" s="699"/>
      <c r="E182" s="700"/>
      <c r="F182" s="592" t="s">
        <v>1012</v>
      </c>
      <c r="G182" s="714"/>
      <c r="H182" s="714"/>
      <c r="I182" s="715"/>
      <c r="J182" s="698"/>
      <c r="K182" s="699"/>
      <c r="L182" s="699"/>
      <c r="M182" s="700"/>
      <c r="N182" s="701"/>
      <c r="O182" s="699"/>
      <c r="P182" s="490"/>
      <c r="Q182" s="704"/>
    </row>
    <row r="183" spans="1:24" s="84" customFormat="1" ht="15.75" customHeight="1" x14ac:dyDescent="0.3">
      <c r="A183" s="697">
        <v>3</v>
      </c>
      <c r="B183" s="699" t="s">
        <v>1026</v>
      </c>
      <c r="C183" s="699"/>
      <c r="D183" s="699"/>
      <c r="E183" s="700"/>
      <c r="F183" s="592" t="s">
        <v>1012</v>
      </c>
      <c r="G183" s="714"/>
      <c r="H183" s="714"/>
      <c r="I183" s="715"/>
      <c r="J183" s="698"/>
      <c r="K183" s="699"/>
      <c r="L183" s="699"/>
      <c r="M183" s="700"/>
      <c r="N183" s="701"/>
      <c r="O183" s="699"/>
      <c r="P183" s="490"/>
      <c r="Q183" s="704"/>
    </row>
    <row r="184" spans="1:24" s="84" customFormat="1" ht="15.75" customHeight="1" x14ac:dyDescent="0.3">
      <c r="A184" s="697">
        <v>3</v>
      </c>
      <c r="B184" s="699" t="s">
        <v>1024</v>
      </c>
      <c r="C184" s="699"/>
      <c r="D184" s="699"/>
      <c r="E184" s="700"/>
      <c r="F184" s="592" t="s">
        <v>1012</v>
      </c>
      <c r="G184" s="714"/>
      <c r="H184" s="714"/>
      <c r="I184" s="715"/>
      <c r="J184" s="698"/>
      <c r="K184" s="699"/>
      <c r="L184" s="699"/>
      <c r="M184" s="700"/>
      <c r="N184" s="701"/>
      <c r="O184" s="699"/>
      <c r="P184" s="490"/>
      <c r="Q184" s="704"/>
    </row>
    <row r="185" spans="1:24" s="84" customFormat="1" ht="15.75" customHeight="1" x14ac:dyDescent="0.3">
      <c r="A185" s="697">
        <v>3</v>
      </c>
      <c r="B185" s="699" t="s">
        <v>1028</v>
      </c>
      <c r="C185" s="699"/>
      <c r="D185" s="699"/>
      <c r="E185" s="700"/>
      <c r="F185" s="592" t="s">
        <v>1012</v>
      </c>
      <c r="G185" s="714"/>
      <c r="H185" s="714"/>
      <c r="I185" s="715"/>
      <c r="J185" s="698"/>
      <c r="K185" s="699"/>
      <c r="L185" s="699"/>
      <c r="M185" s="700"/>
      <c r="N185" s="701"/>
      <c r="O185" s="699"/>
      <c r="P185" s="490"/>
      <c r="Q185" s="704"/>
      <c r="U185" s="24"/>
      <c r="V185" s="24"/>
      <c r="W185" s="24"/>
      <c r="X185" s="24"/>
    </row>
    <row r="186" spans="1:24" s="84" customFormat="1" ht="46.5" customHeight="1" x14ac:dyDescent="0.3">
      <c r="A186" s="696"/>
      <c r="B186" s="1434" t="s">
        <v>1074</v>
      </c>
      <c r="C186" s="1435"/>
      <c r="D186" s="1435"/>
      <c r="E186" s="1435"/>
      <c r="F186" s="1435"/>
      <c r="G186" s="1435"/>
      <c r="H186" s="1435"/>
      <c r="I186" s="1436"/>
      <c r="J186" s="1437" t="s">
        <v>1075</v>
      </c>
      <c r="K186" s="1438"/>
      <c r="L186" s="1438"/>
      <c r="M186" s="1438"/>
      <c r="N186" s="1438"/>
      <c r="O186" s="1438"/>
      <c r="P186" s="1438"/>
      <c r="Q186" s="1439"/>
      <c r="T186" s="126"/>
      <c r="U186" s="24"/>
      <c r="V186" s="24"/>
      <c r="W186" s="24"/>
      <c r="X186" s="703"/>
    </row>
    <row r="187" spans="1:24" s="84" customFormat="1" ht="15.75" customHeight="1" x14ac:dyDescent="0.3">
      <c r="A187" s="697">
        <v>1</v>
      </c>
      <c r="B187" s="698" t="s">
        <v>1038</v>
      </c>
      <c r="C187" s="699"/>
      <c r="D187" s="699"/>
      <c r="E187" s="700"/>
      <c r="F187" s="592" t="s">
        <v>573</v>
      </c>
      <c r="G187" s="714"/>
      <c r="H187" s="714"/>
      <c r="I187" s="715"/>
      <c r="J187" s="698" t="s">
        <v>1044</v>
      </c>
      <c r="K187" s="699"/>
      <c r="L187" s="699"/>
      <c r="M187" s="700"/>
      <c r="N187" s="701" t="s">
        <v>1010</v>
      </c>
      <c r="O187" s="699"/>
      <c r="P187" s="490"/>
      <c r="Q187" s="704"/>
      <c r="T187" s="35"/>
      <c r="V187" s="6"/>
      <c r="W187" s="36"/>
      <c r="X187" s="31"/>
    </row>
    <row r="188" spans="1:24" s="84" customFormat="1" ht="15.75" customHeight="1" x14ac:dyDescent="0.3">
      <c r="A188" s="697">
        <v>1</v>
      </c>
      <c r="B188" s="698" t="s">
        <v>1040</v>
      </c>
      <c r="C188" s="699"/>
      <c r="D188" s="699"/>
      <c r="E188" s="700"/>
      <c r="F188" s="592" t="s">
        <v>573</v>
      </c>
      <c r="G188" s="714"/>
      <c r="H188" s="714"/>
      <c r="I188" s="715"/>
      <c r="J188" s="698" t="s">
        <v>1042</v>
      </c>
      <c r="K188" s="699"/>
      <c r="L188" s="699"/>
      <c r="M188" s="700"/>
      <c r="N188" s="701" t="s">
        <v>1010</v>
      </c>
      <c r="O188" s="699"/>
      <c r="P188" s="490"/>
      <c r="Q188" s="704"/>
      <c r="T188" s="35"/>
      <c r="V188" s="6"/>
      <c r="W188" s="36"/>
      <c r="X188" s="31"/>
    </row>
    <row r="189" spans="1:24" s="84" customFormat="1" ht="15.75" customHeight="1" x14ac:dyDescent="0.3">
      <c r="A189" s="697">
        <v>1</v>
      </c>
      <c r="B189" s="698" t="s">
        <v>1039</v>
      </c>
      <c r="C189" s="699"/>
      <c r="D189" s="699"/>
      <c r="E189" s="700"/>
      <c r="F189" s="592" t="s">
        <v>573</v>
      </c>
      <c r="G189" s="714"/>
      <c r="H189" s="714"/>
      <c r="I189" s="715"/>
      <c r="J189" s="698" t="s">
        <v>1045</v>
      </c>
      <c r="K189" s="699"/>
      <c r="L189" s="699"/>
      <c r="M189" s="700"/>
      <c r="N189" s="701" t="s">
        <v>1010</v>
      </c>
      <c r="O189" s="699"/>
      <c r="P189" s="490"/>
      <c r="Q189" s="704"/>
      <c r="T189" s="35"/>
      <c r="V189" s="6"/>
      <c r="W189" s="36"/>
      <c r="X189" s="31"/>
    </row>
    <row r="190" spans="1:24" s="84" customFormat="1" ht="15.75" customHeight="1" x14ac:dyDescent="0.3">
      <c r="A190" s="697">
        <v>1</v>
      </c>
      <c r="B190" s="698" t="s">
        <v>1037</v>
      </c>
      <c r="C190" s="699"/>
      <c r="D190" s="699"/>
      <c r="E190" s="700"/>
      <c r="F190" s="592" t="s">
        <v>573</v>
      </c>
      <c r="G190" s="714"/>
      <c r="H190" s="714"/>
      <c r="I190" s="715"/>
      <c r="J190" s="698" t="s">
        <v>1043</v>
      </c>
      <c r="K190" s="699"/>
      <c r="L190" s="699"/>
      <c r="M190" s="700"/>
      <c r="N190" s="701" t="s">
        <v>1010</v>
      </c>
      <c r="O190" s="699"/>
      <c r="P190" s="490"/>
      <c r="Q190" s="704"/>
      <c r="T190" s="35"/>
      <c r="V190" s="6"/>
      <c r="W190" s="36"/>
      <c r="X190" s="31"/>
    </row>
    <row r="191" spans="1:24" s="84" customFormat="1" ht="15.75" customHeight="1" x14ac:dyDescent="0.3">
      <c r="A191" s="697">
        <v>2</v>
      </c>
      <c r="B191" s="698" t="s">
        <v>1026</v>
      </c>
      <c r="C191" s="699"/>
      <c r="D191" s="699"/>
      <c r="E191" s="700"/>
      <c r="F191" s="701" t="s">
        <v>1012</v>
      </c>
      <c r="G191" s="699"/>
      <c r="H191" s="699"/>
      <c r="I191" s="713"/>
      <c r="J191" s="698" t="s">
        <v>1033</v>
      </c>
      <c r="K191" s="699"/>
      <c r="L191" s="699"/>
      <c r="M191" s="700"/>
      <c r="N191" s="701" t="s">
        <v>573</v>
      </c>
      <c r="O191" s="699"/>
      <c r="P191" s="490"/>
      <c r="Q191" s="704"/>
      <c r="T191" s="35"/>
      <c r="V191" s="6"/>
      <c r="W191" s="36"/>
      <c r="X191" s="31"/>
    </row>
    <row r="192" spans="1:24" s="84" customFormat="1" ht="15.75" customHeight="1" x14ac:dyDescent="0.3">
      <c r="A192" s="697">
        <v>2</v>
      </c>
      <c r="B192" s="698" t="s">
        <v>1027</v>
      </c>
      <c r="C192" s="699"/>
      <c r="D192" s="699"/>
      <c r="E192" s="700"/>
      <c r="F192" s="701" t="s">
        <v>1012</v>
      </c>
      <c r="G192" s="699"/>
      <c r="H192" s="699"/>
      <c r="I192" s="713"/>
      <c r="J192" s="698" t="s">
        <v>1036</v>
      </c>
      <c r="K192" s="699"/>
      <c r="L192" s="699"/>
      <c r="M192" s="700"/>
      <c r="N192" s="701" t="s">
        <v>573</v>
      </c>
      <c r="O192" s="699"/>
      <c r="P192" s="490"/>
      <c r="Q192" s="704"/>
      <c r="T192" s="35"/>
      <c r="V192" s="6"/>
      <c r="W192" s="36"/>
      <c r="X192" s="31"/>
    </row>
    <row r="193" spans="1:27" s="84" customFormat="1" ht="15.75" customHeight="1" x14ac:dyDescent="0.3">
      <c r="A193" s="697">
        <v>2</v>
      </c>
      <c r="B193" s="698" t="s">
        <v>1024</v>
      </c>
      <c r="C193" s="699"/>
      <c r="D193" s="699"/>
      <c r="E193" s="700"/>
      <c r="F193" s="701" t="s">
        <v>1012</v>
      </c>
      <c r="G193" s="699"/>
      <c r="H193" s="699"/>
      <c r="I193" s="713"/>
      <c r="J193" s="698" t="s">
        <v>1034</v>
      </c>
      <c r="K193" s="699"/>
      <c r="L193" s="699"/>
      <c r="M193" s="700"/>
      <c r="N193" s="701" t="s">
        <v>573</v>
      </c>
      <c r="O193" s="699"/>
      <c r="P193" s="490"/>
      <c r="Q193" s="704"/>
      <c r="T193" s="35"/>
      <c r="V193" s="6"/>
      <c r="W193" s="36"/>
      <c r="X193" s="31"/>
    </row>
    <row r="194" spans="1:27" s="84" customFormat="1" ht="15.75" customHeight="1" x14ac:dyDescent="0.3">
      <c r="A194" s="697">
        <v>2</v>
      </c>
      <c r="B194" s="698" t="s">
        <v>1025</v>
      </c>
      <c r="C194" s="699"/>
      <c r="D194" s="699"/>
      <c r="E194" s="700"/>
      <c r="F194" s="701" t="s">
        <v>1012</v>
      </c>
      <c r="G194" s="699"/>
      <c r="H194" s="699"/>
      <c r="I194" s="713"/>
      <c r="J194" s="698" t="s">
        <v>1035</v>
      </c>
      <c r="K194" s="699"/>
      <c r="L194" s="699"/>
      <c r="M194" s="700"/>
      <c r="N194" s="701" t="s">
        <v>573</v>
      </c>
      <c r="O194" s="699"/>
      <c r="P194" s="490"/>
      <c r="Q194" s="704"/>
      <c r="T194" s="35"/>
      <c r="U194" s="487"/>
      <c r="V194" s="6"/>
      <c r="W194" s="36"/>
      <c r="X194" s="31"/>
    </row>
    <row r="195" spans="1:27" s="487" customFormat="1" ht="15.75" customHeight="1" x14ac:dyDescent="0.3">
      <c r="A195" s="697">
        <v>3</v>
      </c>
      <c r="B195" s="698" t="s">
        <v>1029</v>
      </c>
      <c r="C195" s="699"/>
      <c r="D195" s="699"/>
      <c r="E195" s="700"/>
      <c r="F195" s="592" t="s">
        <v>1011</v>
      </c>
      <c r="G195" s="714"/>
      <c r="H195" s="714"/>
      <c r="I195" s="715"/>
      <c r="J195" s="698" t="s">
        <v>1023</v>
      </c>
      <c r="K195" s="699"/>
      <c r="L195" s="699"/>
      <c r="M195" s="700"/>
      <c r="N195" s="702" t="s">
        <v>1012</v>
      </c>
      <c r="O195" s="699"/>
      <c r="P195" s="490"/>
      <c r="Q195" s="704"/>
      <c r="T195" s="35"/>
      <c r="V195" s="6"/>
      <c r="W195" s="36"/>
      <c r="X195" s="31"/>
    </row>
    <row r="196" spans="1:27" s="487" customFormat="1" ht="15.75" customHeight="1" x14ac:dyDescent="0.3">
      <c r="A196" s="696">
        <v>3</v>
      </c>
      <c r="B196" s="719" t="s">
        <v>1031</v>
      </c>
      <c r="C196" s="720"/>
      <c r="D196" s="720"/>
      <c r="E196" s="721"/>
      <c r="F196" s="722" t="s">
        <v>1011</v>
      </c>
      <c r="G196" s="720"/>
      <c r="H196" s="720"/>
      <c r="I196" s="723"/>
      <c r="J196" s="698" t="s">
        <v>1021</v>
      </c>
      <c r="K196" s="699"/>
      <c r="L196" s="699"/>
      <c r="M196" s="700"/>
      <c r="N196" s="702" t="s">
        <v>1012</v>
      </c>
      <c r="O196" s="699"/>
      <c r="P196" s="490"/>
      <c r="Q196" s="704"/>
      <c r="T196" s="35"/>
      <c r="V196" s="6"/>
      <c r="W196" s="36"/>
      <c r="X196" s="31"/>
      <c r="Y196" s="48"/>
      <c r="Z196" s="48"/>
      <c r="AA196" s="47"/>
    </row>
    <row r="197" spans="1:27" s="487" customFormat="1" ht="15.75" customHeight="1" x14ac:dyDescent="0.3">
      <c r="A197" s="697">
        <v>3</v>
      </c>
      <c r="B197" s="698" t="s">
        <v>1032</v>
      </c>
      <c r="C197" s="699"/>
      <c r="D197" s="699"/>
      <c r="E197" s="700"/>
      <c r="F197" s="592" t="s">
        <v>1011</v>
      </c>
      <c r="G197" s="714"/>
      <c r="H197" s="714"/>
      <c r="I197" s="715"/>
      <c r="J197" s="698" t="s">
        <v>1022</v>
      </c>
      <c r="K197" s="699"/>
      <c r="L197" s="699"/>
      <c r="M197" s="700"/>
      <c r="N197" s="702" t="s">
        <v>1012</v>
      </c>
      <c r="O197" s="699"/>
      <c r="P197" s="490"/>
      <c r="Q197" s="704"/>
      <c r="T197" s="35"/>
      <c r="V197" s="6"/>
      <c r="W197" s="36"/>
      <c r="X197" s="31"/>
      <c r="Y197" s="6"/>
      <c r="Z197" s="36"/>
      <c r="AA197" s="31"/>
    </row>
    <row r="198" spans="1:27" s="487" customFormat="1" ht="16.5" customHeight="1" thickBot="1" x14ac:dyDescent="0.35">
      <c r="A198" s="705">
        <v>3</v>
      </c>
      <c r="B198" s="706" t="s">
        <v>1030</v>
      </c>
      <c r="C198" s="707"/>
      <c r="D198" s="707"/>
      <c r="E198" s="708"/>
      <c r="F198" s="724" t="s">
        <v>1011</v>
      </c>
      <c r="G198" s="725"/>
      <c r="H198" s="725"/>
      <c r="I198" s="726"/>
      <c r="J198" s="706" t="s">
        <v>1020</v>
      </c>
      <c r="K198" s="707"/>
      <c r="L198" s="707"/>
      <c r="M198" s="708"/>
      <c r="N198" s="709" t="s">
        <v>1012</v>
      </c>
      <c r="O198" s="707"/>
      <c r="P198" s="710"/>
      <c r="Q198" s="711"/>
      <c r="T198" s="35"/>
      <c r="V198" s="6"/>
      <c r="W198" s="36"/>
      <c r="X198" s="271"/>
      <c r="Y198" s="6"/>
      <c r="Z198" s="36"/>
      <c r="AA198" s="271"/>
    </row>
    <row r="199" spans="1:27" s="84" customFormat="1" ht="15.6" x14ac:dyDescent="0.3">
      <c r="A199" s="482"/>
    </row>
    <row r="200" spans="1:27" s="494" customFormat="1" ht="30.75" customHeight="1" x14ac:dyDescent="0.3">
      <c r="A200" s="493" t="s">
        <v>522</v>
      </c>
      <c r="B200" s="1191" t="s">
        <v>526</v>
      </c>
      <c r="C200" s="1191"/>
      <c r="D200" s="1191"/>
      <c r="E200" s="1191"/>
      <c r="F200" s="1191"/>
      <c r="G200" s="1191"/>
      <c r="H200" s="1191"/>
      <c r="I200" s="1191"/>
      <c r="J200" s="1191"/>
      <c r="K200" s="1191"/>
      <c r="L200" s="1191"/>
      <c r="M200" s="1191"/>
      <c r="N200" s="1191"/>
      <c r="O200" s="1191"/>
    </row>
    <row r="201" spans="1:27" s="84" customFormat="1" ht="15.6" x14ac:dyDescent="0.3">
      <c r="A201" s="480"/>
      <c r="B201" s="487"/>
      <c r="C201" s="487"/>
      <c r="D201" s="487"/>
      <c r="E201" s="487"/>
      <c r="F201" s="487"/>
      <c r="G201" s="487"/>
      <c r="H201" s="487"/>
      <c r="I201" s="487"/>
      <c r="J201" s="487"/>
      <c r="K201" s="487"/>
      <c r="L201" s="487"/>
      <c r="M201" s="487"/>
      <c r="N201" s="487"/>
      <c r="O201" s="487"/>
    </row>
    <row r="202" spans="1:27" s="84" customFormat="1" ht="20.25" customHeight="1" x14ac:dyDescent="0.3">
      <c r="A202" s="1192" t="s">
        <v>33</v>
      </c>
      <c r="B202" s="1204" t="s">
        <v>454</v>
      </c>
      <c r="C202" s="1204"/>
      <c r="D202" s="1204"/>
      <c r="E202" s="1204"/>
      <c r="F202" s="1204"/>
      <c r="G202" s="1204"/>
      <c r="H202" s="1204"/>
      <c r="I202" s="1204"/>
      <c r="J202" s="1204" t="s">
        <v>523</v>
      </c>
      <c r="K202" s="1204"/>
      <c r="L202" s="1204"/>
      <c r="M202" s="1204"/>
      <c r="N202" s="1204"/>
      <c r="O202" s="1204"/>
    </row>
    <row r="203" spans="1:27" s="84" customFormat="1" ht="20.25" customHeight="1" x14ac:dyDescent="0.3">
      <c r="A203" s="1192"/>
      <c r="B203" s="1204"/>
      <c r="C203" s="1204"/>
      <c r="D203" s="1204"/>
      <c r="E203" s="1204"/>
      <c r="F203" s="1204"/>
      <c r="G203" s="1204"/>
      <c r="H203" s="1204"/>
      <c r="I203" s="1204"/>
      <c r="J203" s="1204" t="s">
        <v>462</v>
      </c>
      <c r="K203" s="1204"/>
      <c r="L203" s="1204" t="s">
        <v>463</v>
      </c>
      <c r="M203" s="1204"/>
      <c r="N203" s="1204" t="s">
        <v>464</v>
      </c>
      <c r="O203" s="1204"/>
    </row>
    <row r="204" spans="1:27" s="84" customFormat="1" ht="15.6" x14ac:dyDescent="0.3">
      <c r="A204" s="509">
        <v>1</v>
      </c>
      <c r="B204" s="1402" t="e">
        <f>#REF!</f>
        <v>#REF!</v>
      </c>
      <c r="C204" s="1402"/>
      <c r="D204" s="1402"/>
      <c r="E204" s="1402"/>
      <c r="F204" s="1402"/>
      <c r="G204" s="1402"/>
      <c r="H204" s="1402"/>
      <c r="I204" s="1402"/>
      <c r="J204" s="1402" t="e">
        <f>COUNTIFS(#REF!,1,#REF!,B204)</f>
        <v>#REF!</v>
      </c>
      <c r="K204" s="1402"/>
      <c r="L204" s="1402" t="e">
        <f>COUNTIFS(#REF!,2,#REF!,B204)</f>
        <v>#REF!</v>
      </c>
      <c r="M204" s="1402"/>
      <c r="N204" s="1402" t="e">
        <f>COUNTIFS(#REF!,3,#REF!,B204)</f>
        <v>#REF!</v>
      </c>
      <c r="O204" s="1402"/>
    </row>
    <row r="205" spans="1:27" s="84" customFormat="1" ht="15.75" customHeight="1" x14ac:dyDescent="0.3">
      <c r="A205" s="509">
        <v>2</v>
      </c>
      <c r="B205" s="1402" t="e">
        <f>#REF!</f>
        <v>#REF!</v>
      </c>
      <c r="C205" s="1402"/>
      <c r="D205" s="1402"/>
      <c r="E205" s="1402"/>
      <c r="F205" s="1402"/>
      <c r="G205" s="1402"/>
      <c r="H205" s="1402"/>
      <c r="I205" s="1402"/>
      <c r="J205" s="1402" t="e">
        <f>COUNTIFS(#REF!,1,#REF!,B205)</f>
        <v>#REF!</v>
      </c>
      <c r="K205" s="1402"/>
      <c r="L205" s="1402" t="e">
        <f>COUNTIFS(#REF!,2,#REF!,B205)</f>
        <v>#REF!</v>
      </c>
      <c r="M205" s="1402"/>
      <c r="N205" s="1402" t="e">
        <f>COUNTIFS(#REF!,3,#REF!,B205)</f>
        <v>#REF!</v>
      </c>
      <c r="O205" s="1402"/>
    </row>
    <row r="206" spans="1:27" s="84" customFormat="1" ht="15.75" customHeight="1" x14ac:dyDescent="0.3">
      <c r="A206" s="509">
        <v>3</v>
      </c>
      <c r="B206" s="1402" t="e">
        <f>#REF!</f>
        <v>#REF!</v>
      </c>
      <c r="C206" s="1402"/>
      <c r="D206" s="1402"/>
      <c r="E206" s="1402"/>
      <c r="F206" s="1402"/>
      <c r="G206" s="1402"/>
      <c r="H206" s="1402"/>
      <c r="I206" s="1402"/>
      <c r="J206" s="1402" t="e">
        <f>COUNTIFS(#REF!,1,#REF!,B206)</f>
        <v>#REF!</v>
      </c>
      <c r="K206" s="1402"/>
      <c r="L206" s="1402" t="e">
        <f>COUNTIFS(#REF!,2,#REF!,B206)</f>
        <v>#REF!</v>
      </c>
      <c r="M206" s="1402"/>
      <c r="N206" s="1402" t="e">
        <f>COUNTIFS(#REF!,3,#REF!,B206)</f>
        <v>#REF!</v>
      </c>
      <c r="O206" s="1402"/>
    </row>
    <row r="207" spans="1:27" s="84" customFormat="1" ht="15.75" customHeight="1" x14ac:dyDescent="0.3">
      <c r="A207" s="509">
        <v>4</v>
      </c>
      <c r="B207" s="1402" t="e">
        <f>#REF!</f>
        <v>#REF!</v>
      </c>
      <c r="C207" s="1402"/>
      <c r="D207" s="1402"/>
      <c r="E207" s="1402"/>
      <c r="F207" s="1402"/>
      <c r="G207" s="1402"/>
      <c r="H207" s="1402"/>
      <c r="I207" s="1402"/>
      <c r="J207" s="1402" t="e">
        <f>COUNTIFS(#REF!,1,#REF!,B207)</f>
        <v>#REF!</v>
      </c>
      <c r="K207" s="1402"/>
      <c r="L207" s="1402" t="e">
        <f>COUNTIFS(#REF!,2,#REF!,B207)</f>
        <v>#REF!</v>
      </c>
      <c r="M207" s="1402"/>
      <c r="N207" s="1402" t="e">
        <f>COUNTIFS(#REF!,3,#REF!,B207)</f>
        <v>#REF!</v>
      </c>
      <c r="O207" s="1402"/>
    </row>
    <row r="208" spans="1:27" s="84" customFormat="1" ht="15.75" customHeight="1" x14ac:dyDescent="0.3">
      <c r="A208" s="509">
        <v>5</v>
      </c>
      <c r="B208" s="1402" t="e">
        <f>#REF!</f>
        <v>#REF!</v>
      </c>
      <c r="C208" s="1402"/>
      <c r="D208" s="1402"/>
      <c r="E208" s="1402"/>
      <c r="F208" s="1402"/>
      <c r="G208" s="1402"/>
      <c r="H208" s="1402"/>
      <c r="I208" s="1402"/>
      <c r="J208" s="1402" t="e">
        <f>COUNTIFS(#REF!,1,#REF!,B208)</f>
        <v>#REF!</v>
      </c>
      <c r="K208" s="1402"/>
      <c r="L208" s="1402" t="e">
        <f>COUNTIFS(#REF!,2,#REF!,B208)</f>
        <v>#REF!</v>
      </c>
      <c r="M208" s="1402"/>
      <c r="N208" s="1402" t="e">
        <f>COUNTIFS(#REF!,3,#REF!,B208)</f>
        <v>#REF!</v>
      </c>
      <c r="O208" s="1402"/>
    </row>
    <row r="209" spans="1:15" s="84" customFormat="1" ht="15.75" customHeight="1" x14ac:dyDescent="0.3">
      <c r="A209" s="509">
        <v>6</v>
      </c>
      <c r="B209" s="1402" t="e">
        <f>#REF!</f>
        <v>#REF!</v>
      </c>
      <c r="C209" s="1402"/>
      <c r="D209" s="1402"/>
      <c r="E209" s="1402"/>
      <c r="F209" s="1402"/>
      <c r="G209" s="1402"/>
      <c r="H209" s="1402"/>
      <c r="I209" s="1402"/>
      <c r="J209" s="1402" t="e">
        <f>COUNTIFS(#REF!,1,#REF!,B209)</f>
        <v>#REF!</v>
      </c>
      <c r="K209" s="1402"/>
      <c r="L209" s="1402" t="e">
        <f>COUNTIFS(#REF!,2,#REF!,B209)</f>
        <v>#REF!</v>
      </c>
      <c r="M209" s="1402"/>
      <c r="N209" s="1402" t="e">
        <f>COUNTIFS(#REF!,3,#REF!,B209)</f>
        <v>#REF!</v>
      </c>
      <c r="O209" s="1402"/>
    </row>
    <row r="210" spans="1:15" s="84" customFormat="1" ht="15.75" customHeight="1" x14ac:dyDescent="0.3">
      <c r="A210" s="509">
        <v>7</v>
      </c>
      <c r="B210" s="1402" t="e">
        <f>#REF!</f>
        <v>#REF!</v>
      </c>
      <c r="C210" s="1402"/>
      <c r="D210" s="1402"/>
      <c r="E210" s="1402"/>
      <c r="F210" s="1402"/>
      <c r="G210" s="1402"/>
      <c r="H210" s="1402"/>
      <c r="I210" s="1402"/>
      <c r="J210" s="1402" t="e">
        <f>COUNTIFS(#REF!,1,#REF!,B210)</f>
        <v>#REF!</v>
      </c>
      <c r="K210" s="1402"/>
      <c r="L210" s="1402" t="e">
        <f>COUNTIFS(#REF!,2,#REF!,B210)</f>
        <v>#REF!</v>
      </c>
      <c r="M210" s="1402"/>
      <c r="N210" s="1402" t="e">
        <f>COUNTIFS(#REF!,3,#REF!,B210)</f>
        <v>#REF!</v>
      </c>
      <c r="O210" s="1402"/>
    </row>
    <row r="211" spans="1:15" s="84" customFormat="1" ht="15.75" customHeight="1" x14ac:dyDescent="0.3">
      <c r="A211" s="509">
        <v>8</v>
      </c>
      <c r="B211" s="1402" t="e">
        <f>#REF!</f>
        <v>#REF!</v>
      </c>
      <c r="C211" s="1402"/>
      <c r="D211" s="1402"/>
      <c r="E211" s="1402"/>
      <c r="F211" s="1402"/>
      <c r="G211" s="1402"/>
      <c r="H211" s="1402"/>
      <c r="I211" s="1402"/>
      <c r="J211" s="1402" t="e">
        <f>COUNTIFS(#REF!,1,#REF!,B211)</f>
        <v>#REF!</v>
      </c>
      <c r="K211" s="1402"/>
      <c r="L211" s="1402" t="e">
        <f>COUNTIFS(#REF!,2,#REF!,B211)</f>
        <v>#REF!</v>
      </c>
      <c r="M211" s="1402"/>
      <c r="N211" s="1402" t="e">
        <f>COUNTIFS(#REF!,3,#REF!,B211)</f>
        <v>#REF!</v>
      </c>
      <c r="O211" s="1402"/>
    </row>
    <row r="212" spans="1:15" s="84" customFormat="1" ht="15.75" customHeight="1" x14ac:dyDescent="0.3">
      <c r="A212" s="509">
        <v>9</v>
      </c>
      <c r="B212" s="1402" t="e">
        <f>#REF!</f>
        <v>#REF!</v>
      </c>
      <c r="C212" s="1402"/>
      <c r="D212" s="1402"/>
      <c r="E212" s="1402"/>
      <c r="F212" s="1402"/>
      <c r="G212" s="1402"/>
      <c r="H212" s="1402"/>
      <c r="I212" s="1402"/>
      <c r="J212" s="1402" t="e">
        <f>COUNTIFS(#REF!,1,#REF!,B212)</f>
        <v>#REF!</v>
      </c>
      <c r="K212" s="1402"/>
      <c r="L212" s="1402" t="e">
        <f>COUNTIFS(#REF!,2,#REF!,B212)</f>
        <v>#REF!</v>
      </c>
      <c r="M212" s="1402"/>
      <c r="N212" s="1402" t="e">
        <f>COUNTIFS(#REF!,3,#REF!,B212)</f>
        <v>#REF!</v>
      </c>
      <c r="O212" s="1402"/>
    </row>
    <row r="213" spans="1:15" s="84" customFormat="1" ht="15.75" customHeight="1" x14ac:dyDescent="0.3">
      <c r="A213" s="509">
        <v>10</v>
      </c>
      <c r="B213" s="1402" t="e">
        <f>#REF!</f>
        <v>#REF!</v>
      </c>
      <c r="C213" s="1402"/>
      <c r="D213" s="1402"/>
      <c r="E213" s="1402"/>
      <c r="F213" s="1402"/>
      <c r="G213" s="1402"/>
      <c r="H213" s="1402"/>
      <c r="I213" s="1402"/>
      <c r="J213" s="1402" t="e">
        <f>COUNTIFS(#REF!,1,#REF!,B213)</f>
        <v>#REF!</v>
      </c>
      <c r="K213" s="1402"/>
      <c r="L213" s="1402" t="e">
        <f>COUNTIFS(#REF!,2,#REF!,B213)</f>
        <v>#REF!</v>
      </c>
      <c r="M213" s="1402"/>
      <c r="N213" s="1402" t="e">
        <f>COUNTIFS(#REF!,3,#REF!,B213)</f>
        <v>#REF!</v>
      </c>
      <c r="O213" s="1402"/>
    </row>
    <row r="214" spans="1:15" s="84" customFormat="1" ht="15.75" customHeight="1" x14ac:dyDescent="0.3">
      <c r="A214" s="509">
        <v>11</v>
      </c>
      <c r="B214" s="1402" t="e">
        <f>#REF!</f>
        <v>#REF!</v>
      </c>
      <c r="C214" s="1402"/>
      <c r="D214" s="1402"/>
      <c r="E214" s="1402"/>
      <c r="F214" s="1402"/>
      <c r="G214" s="1402"/>
      <c r="H214" s="1402"/>
      <c r="I214" s="1402"/>
      <c r="J214" s="1402" t="e">
        <f>COUNTIFS(#REF!,1,#REF!,B214)</f>
        <v>#REF!</v>
      </c>
      <c r="K214" s="1402"/>
      <c r="L214" s="1402" t="e">
        <f>COUNTIFS(#REF!,2,#REF!,B214)</f>
        <v>#REF!</v>
      </c>
      <c r="M214" s="1402"/>
      <c r="N214" s="1402" t="e">
        <f>COUNTIFS(#REF!,3,#REF!,B214)</f>
        <v>#REF!</v>
      </c>
      <c r="O214" s="1402"/>
    </row>
    <row r="215" spans="1:15" s="84" customFormat="1" ht="15.75" customHeight="1" x14ac:dyDescent="0.3">
      <c r="A215" s="509">
        <v>12</v>
      </c>
      <c r="B215" s="1402" t="e">
        <f>#REF!</f>
        <v>#REF!</v>
      </c>
      <c r="C215" s="1402"/>
      <c r="D215" s="1402"/>
      <c r="E215" s="1402"/>
      <c r="F215" s="1402"/>
      <c r="G215" s="1402"/>
      <c r="H215" s="1402"/>
      <c r="I215" s="1402"/>
      <c r="J215" s="1402" t="e">
        <f>COUNTIFS(#REF!,1,#REF!,B215)</f>
        <v>#REF!</v>
      </c>
      <c r="K215" s="1402"/>
      <c r="L215" s="1402" t="e">
        <f>COUNTIFS(#REF!,2,#REF!,B215)</f>
        <v>#REF!</v>
      </c>
      <c r="M215" s="1402"/>
      <c r="N215" s="1402" t="e">
        <f>COUNTIFS(#REF!,3,#REF!,B215)</f>
        <v>#REF!</v>
      </c>
      <c r="O215" s="1402"/>
    </row>
    <row r="216" spans="1:15" s="84" customFormat="1" ht="15.75" customHeight="1" x14ac:dyDescent="0.3">
      <c r="A216" s="509">
        <v>13</v>
      </c>
      <c r="B216" s="1402" t="e">
        <f>#REF!</f>
        <v>#REF!</v>
      </c>
      <c r="C216" s="1402"/>
      <c r="D216" s="1402"/>
      <c r="E216" s="1402"/>
      <c r="F216" s="1402"/>
      <c r="G216" s="1402"/>
      <c r="H216" s="1402"/>
      <c r="I216" s="1402"/>
      <c r="J216" s="1402" t="e">
        <f>COUNTIFS(#REF!,1,#REF!,B216)</f>
        <v>#REF!</v>
      </c>
      <c r="K216" s="1402"/>
      <c r="L216" s="1402" t="e">
        <f>COUNTIFS(#REF!,2,#REF!,B216)</f>
        <v>#REF!</v>
      </c>
      <c r="M216" s="1402"/>
      <c r="N216" s="1402" t="e">
        <f>COUNTIFS(#REF!,3,#REF!,B216)</f>
        <v>#REF!</v>
      </c>
      <c r="O216" s="1402"/>
    </row>
    <row r="217" spans="1:15" s="84" customFormat="1" ht="15.75" customHeight="1" x14ac:dyDescent="0.3">
      <c r="A217" s="509">
        <v>14</v>
      </c>
      <c r="B217" s="1402" t="e">
        <f>#REF!</f>
        <v>#REF!</v>
      </c>
      <c r="C217" s="1402"/>
      <c r="D217" s="1402"/>
      <c r="E217" s="1402"/>
      <c r="F217" s="1402"/>
      <c r="G217" s="1402"/>
      <c r="H217" s="1402"/>
      <c r="I217" s="1402"/>
      <c r="J217" s="1402" t="e">
        <f>COUNTIFS(#REF!,1,#REF!,B217)</f>
        <v>#REF!</v>
      </c>
      <c r="K217" s="1402"/>
      <c r="L217" s="1402" t="e">
        <f>COUNTIFS(#REF!,2,#REF!,B217)</f>
        <v>#REF!</v>
      </c>
      <c r="M217" s="1402"/>
      <c r="N217" s="1402" t="e">
        <f>COUNTIFS(#REF!,3,#REF!,B217)</f>
        <v>#REF!</v>
      </c>
      <c r="O217" s="1402"/>
    </row>
    <row r="218" spans="1:15" s="84" customFormat="1" ht="15.75" customHeight="1" x14ac:dyDescent="0.3">
      <c r="A218" s="509">
        <v>15</v>
      </c>
      <c r="B218" s="1402" t="e">
        <f>#REF!</f>
        <v>#REF!</v>
      </c>
      <c r="C218" s="1402"/>
      <c r="D218" s="1402"/>
      <c r="E218" s="1402"/>
      <c r="F218" s="1402"/>
      <c r="G218" s="1402"/>
      <c r="H218" s="1402"/>
      <c r="I218" s="1402"/>
      <c r="J218" s="1402" t="e">
        <f>COUNTIFS(#REF!,1,#REF!,B218)</f>
        <v>#REF!</v>
      </c>
      <c r="K218" s="1402"/>
      <c r="L218" s="1402" t="e">
        <f>COUNTIFS(#REF!,2,#REF!,B218)</f>
        <v>#REF!</v>
      </c>
      <c r="M218" s="1402"/>
      <c r="N218" s="1402" t="e">
        <f>COUNTIFS(#REF!,3,#REF!,B218)</f>
        <v>#REF!</v>
      </c>
      <c r="O218" s="1402"/>
    </row>
    <row r="219" spans="1:15" s="84" customFormat="1" ht="15.75" customHeight="1" x14ac:dyDescent="0.3">
      <c r="A219" s="509">
        <v>16</v>
      </c>
      <c r="B219" s="1402" t="e">
        <f>#REF!</f>
        <v>#REF!</v>
      </c>
      <c r="C219" s="1402"/>
      <c r="D219" s="1402"/>
      <c r="E219" s="1402"/>
      <c r="F219" s="1402"/>
      <c r="G219" s="1402"/>
      <c r="H219" s="1402"/>
      <c r="I219" s="1402"/>
      <c r="J219" s="1402" t="e">
        <f>COUNTIFS(#REF!,1,#REF!,B219)</f>
        <v>#REF!</v>
      </c>
      <c r="K219" s="1402"/>
      <c r="L219" s="1402" t="e">
        <f>COUNTIFS(#REF!,2,#REF!,B219)</f>
        <v>#REF!</v>
      </c>
      <c r="M219" s="1402"/>
      <c r="N219" s="1402" t="e">
        <f>COUNTIFS(#REF!,3,#REF!,B219)</f>
        <v>#REF!</v>
      </c>
      <c r="O219" s="1402"/>
    </row>
    <row r="220" spans="1:15" s="84" customFormat="1" ht="15.75" customHeight="1" x14ac:dyDescent="0.3">
      <c r="A220" s="509">
        <v>17</v>
      </c>
      <c r="B220" s="1402" t="e">
        <f>#REF!</f>
        <v>#REF!</v>
      </c>
      <c r="C220" s="1402"/>
      <c r="D220" s="1402"/>
      <c r="E220" s="1402"/>
      <c r="F220" s="1402"/>
      <c r="G220" s="1402"/>
      <c r="H220" s="1402"/>
      <c r="I220" s="1402"/>
      <c r="J220" s="1402" t="e">
        <f>COUNTIFS(#REF!,1,#REF!,B220)</f>
        <v>#REF!</v>
      </c>
      <c r="K220" s="1402"/>
      <c r="L220" s="1402" t="e">
        <f>COUNTIFS(#REF!,2,#REF!,B220)</f>
        <v>#REF!</v>
      </c>
      <c r="M220" s="1402"/>
      <c r="N220" s="1402" t="e">
        <f>COUNTIFS(#REF!,3,#REF!,B220)</f>
        <v>#REF!</v>
      </c>
      <c r="O220" s="1402"/>
    </row>
    <row r="221" spans="1:15" s="84" customFormat="1" ht="15.75" customHeight="1" x14ac:dyDescent="0.3">
      <c r="A221" s="509">
        <v>18</v>
      </c>
      <c r="B221" s="1402" t="e">
        <f>#REF!</f>
        <v>#REF!</v>
      </c>
      <c r="C221" s="1402"/>
      <c r="D221" s="1402"/>
      <c r="E221" s="1402"/>
      <c r="F221" s="1402"/>
      <c r="G221" s="1402"/>
      <c r="H221" s="1402"/>
      <c r="I221" s="1402"/>
      <c r="J221" s="1402" t="e">
        <f>COUNTIFS(#REF!,1,#REF!,B221)</f>
        <v>#REF!</v>
      </c>
      <c r="K221" s="1402"/>
      <c r="L221" s="1402" t="e">
        <f>COUNTIFS(#REF!,2,#REF!,B221)</f>
        <v>#REF!</v>
      </c>
      <c r="M221" s="1402"/>
      <c r="N221" s="1402" t="e">
        <f>COUNTIFS(#REF!,3,#REF!,B221)</f>
        <v>#REF!</v>
      </c>
      <c r="O221" s="1402"/>
    </row>
    <row r="222" spans="1:15" s="84" customFormat="1" ht="15.75" customHeight="1" x14ac:dyDescent="0.3">
      <c r="A222" s="509">
        <v>19</v>
      </c>
      <c r="B222" s="1402" t="e">
        <f>#REF!</f>
        <v>#REF!</v>
      </c>
      <c r="C222" s="1402"/>
      <c r="D222" s="1402"/>
      <c r="E222" s="1402"/>
      <c r="F222" s="1402"/>
      <c r="G222" s="1402"/>
      <c r="H222" s="1402"/>
      <c r="I222" s="1402"/>
      <c r="J222" s="1402" t="e">
        <f>COUNTIFS(#REF!,1,#REF!,B222)</f>
        <v>#REF!</v>
      </c>
      <c r="K222" s="1402"/>
      <c r="L222" s="1402" t="e">
        <f>COUNTIFS(#REF!,2,#REF!,B222)</f>
        <v>#REF!</v>
      </c>
      <c r="M222" s="1402"/>
      <c r="N222" s="1402" t="e">
        <f>COUNTIFS(#REF!,3,#REF!,B222)</f>
        <v>#REF!</v>
      </c>
      <c r="O222" s="1402"/>
    </row>
    <row r="223" spans="1:15" s="84" customFormat="1" ht="15.75" customHeight="1" x14ac:dyDescent="0.3">
      <c r="A223" s="509">
        <v>20</v>
      </c>
      <c r="B223" s="1402" t="e">
        <f>#REF!</f>
        <v>#REF!</v>
      </c>
      <c r="C223" s="1402"/>
      <c r="D223" s="1402"/>
      <c r="E223" s="1402"/>
      <c r="F223" s="1402"/>
      <c r="G223" s="1402"/>
      <c r="H223" s="1402"/>
      <c r="I223" s="1402"/>
      <c r="J223" s="1402" t="e">
        <f>COUNTIFS(#REF!,1,#REF!,B223)</f>
        <v>#REF!</v>
      </c>
      <c r="K223" s="1402"/>
      <c r="L223" s="1402" t="e">
        <f>COUNTIFS(#REF!,2,#REF!,B223)</f>
        <v>#REF!</v>
      </c>
      <c r="M223" s="1402"/>
      <c r="N223" s="1402" t="e">
        <f>COUNTIFS(#REF!,3,#REF!,B223)</f>
        <v>#REF!</v>
      </c>
      <c r="O223" s="1402"/>
    </row>
    <row r="224" spans="1:15" s="84" customFormat="1" ht="15.75" customHeight="1" x14ac:dyDescent="0.3">
      <c r="A224" s="509">
        <v>21</v>
      </c>
      <c r="B224" s="1402" t="e">
        <f>#REF!</f>
        <v>#REF!</v>
      </c>
      <c r="C224" s="1402"/>
      <c r="D224" s="1402"/>
      <c r="E224" s="1402"/>
      <c r="F224" s="1402"/>
      <c r="G224" s="1402"/>
      <c r="H224" s="1402"/>
      <c r="I224" s="1402"/>
      <c r="J224" s="1402" t="e">
        <f>COUNTIFS(#REF!,1,#REF!,B224)</f>
        <v>#REF!</v>
      </c>
      <c r="K224" s="1402"/>
      <c r="L224" s="1402" t="e">
        <f>COUNTIFS(#REF!,2,#REF!,B224)</f>
        <v>#REF!</v>
      </c>
      <c r="M224" s="1402"/>
      <c r="N224" s="1402" t="e">
        <f>COUNTIFS(#REF!,3,#REF!,B224)</f>
        <v>#REF!</v>
      </c>
      <c r="O224" s="1402"/>
    </row>
    <row r="225" spans="1:15" s="84" customFormat="1" ht="15.75" customHeight="1" x14ac:dyDescent="0.3">
      <c r="A225" s="509">
        <v>22</v>
      </c>
      <c r="B225" s="1402" t="e">
        <f>#REF!</f>
        <v>#REF!</v>
      </c>
      <c r="C225" s="1402"/>
      <c r="D225" s="1402"/>
      <c r="E225" s="1402"/>
      <c r="F225" s="1402"/>
      <c r="G225" s="1402"/>
      <c r="H225" s="1402"/>
      <c r="I225" s="1402"/>
      <c r="J225" s="1402" t="e">
        <f>COUNTIFS(#REF!,1,#REF!,B225)</f>
        <v>#REF!</v>
      </c>
      <c r="K225" s="1402"/>
      <c r="L225" s="1402" t="e">
        <f>COUNTIFS(#REF!,2,#REF!,B225)</f>
        <v>#REF!</v>
      </c>
      <c r="M225" s="1402"/>
      <c r="N225" s="1402" t="e">
        <f>COUNTIFS(#REF!,3,#REF!,B225)</f>
        <v>#REF!</v>
      </c>
      <c r="O225" s="1402"/>
    </row>
    <row r="226" spans="1:15" s="84" customFormat="1" ht="15.75" customHeight="1" x14ac:dyDescent="0.3">
      <c r="A226" s="509">
        <v>23</v>
      </c>
      <c r="B226" s="1402" t="e">
        <f>#REF!</f>
        <v>#REF!</v>
      </c>
      <c r="C226" s="1402"/>
      <c r="D226" s="1402"/>
      <c r="E226" s="1402"/>
      <c r="F226" s="1402"/>
      <c r="G226" s="1402"/>
      <c r="H226" s="1402"/>
      <c r="I226" s="1402"/>
      <c r="J226" s="1402" t="e">
        <f>COUNTIFS(#REF!,1,#REF!,B226)</f>
        <v>#REF!</v>
      </c>
      <c r="K226" s="1402"/>
      <c r="L226" s="1402" t="e">
        <f>COUNTIFS(#REF!,2,#REF!,B226)</f>
        <v>#REF!</v>
      </c>
      <c r="M226" s="1402"/>
      <c r="N226" s="1402" t="e">
        <f>COUNTIFS(#REF!,3,#REF!,B226)</f>
        <v>#REF!</v>
      </c>
      <c r="O226" s="1402"/>
    </row>
    <row r="227" spans="1:15" s="84" customFormat="1" ht="15.75" customHeight="1" x14ac:dyDescent="0.3">
      <c r="A227" s="509">
        <v>24</v>
      </c>
      <c r="B227" s="1402" t="e">
        <f>#REF!</f>
        <v>#REF!</v>
      </c>
      <c r="C227" s="1402"/>
      <c r="D227" s="1402"/>
      <c r="E227" s="1402"/>
      <c r="F227" s="1402"/>
      <c r="G227" s="1402"/>
      <c r="H227" s="1402"/>
      <c r="I227" s="1402"/>
      <c r="J227" s="1402" t="e">
        <f>COUNTIFS(#REF!,1,#REF!,B227)</f>
        <v>#REF!</v>
      </c>
      <c r="K227" s="1402"/>
      <c r="L227" s="1402" t="e">
        <f>COUNTIFS(#REF!,2,#REF!,B227)</f>
        <v>#REF!</v>
      </c>
      <c r="M227" s="1402"/>
      <c r="N227" s="1402" t="e">
        <f>COUNTIFS(#REF!,3,#REF!,B227)</f>
        <v>#REF!</v>
      </c>
      <c r="O227" s="1402"/>
    </row>
    <row r="228" spans="1:15" s="84" customFormat="1" ht="15.75" customHeight="1" x14ac:dyDescent="0.3">
      <c r="A228" s="509">
        <v>25</v>
      </c>
      <c r="B228" s="1402" t="e">
        <f>#REF!</f>
        <v>#REF!</v>
      </c>
      <c r="C228" s="1402"/>
      <c r="D228" s="1402"/>
      <c r="E228" s="1402"/>
      <c r="F228" s="1402"/>
      <c r="G228" s="1402"/>
      <c r="H228" s="1402"/>
      <c r="I228" s="1402"/>
      <c r="J228" s="1402" t="e">
        <f>COUNTIFS(#REF!,1,#REF!,B228)</f>
        <v>#REF!</v>
      </c>
      <c r="K228" s="1402"/>
      <c r="L228" s="1402" t="e">
        <f>COUNTIFS(#REF!,2,#REF!,B228)</f>
        <v>#REF!</v>
      </c>
      <c r="M228" s="1402"/>
      <c r="N228" s="1402" t="e">
        <f>COUNTIFS(#REF!,3,#REF!,B228)</f>
        <v>#REF!</v>
      </c>
      <c r="O228" s="1402"/>
    </row>
    <row r="229" spans="1:15" s="84" customFormat="1" ht="15.75" customHeight="1" x14ac:dyDescent="0.3">
      <c r="A229" s="509">
        <v>26</v>
      </c>
      <c r="B229" s="1402" t="e">
        <f>#REF!</f>
        <v>#REF!</v>
      </c>
      <c r="C229" s="1402"/>
      <c r="D229" s="1402"/>
      <c r="E229" s="1402"/>
      <c r="F229" s="1402"/>
      <c r="G229" s="1402"/>
      <c r="H229" s="1402"/>
      <c r="I229" s="1402"/>
      <c r="J229" s="1402" t="e">
        <f>COUNTIFS(#REF!,1,#REF!,B229)</f>
        <v>#REF!</v>
      </c>
      <c r="K229" s="1402"/>
      <c r="L229" s="1402" t="e">
        <f>COUNTIFS(#REF!,2,#REF!,B229)</f>
        <v>#REF!</v>
      </c>
      <c r="M229" s="1402"/>
      <c r="N229" s="1402" t="e">
        <f>COUNTIFS(#REF!,3,#REF!,B229)</f>
        <v>#REF!</v>
      </c>
      <c r="O229" s="1402"/>
    </row>
    <row r="230" spans="1:15" s="84" customFormat="1" ht="15.75" customHeight="1" x14ac:dyDescent="0.3">
      <c r="A230" s="509">
        <v>27</v>
      </c>
      <c r="B230" s="1402" t="e">
        <f>#REF!</f>
        <v>#REF!</v>
      </c>
      <c r="C230" s="1402"/>
      <c r="D230" s="1402"/>
      <c r="E230" s="1402"/>
      <c r="F230" s="1402"/>
      <c r="G230" s="1402"/>
      <c r="H230" s="1402"/>
      <c r="I230" s="1402"/>
      <c r="J230" s="1402" t="e">
        <f>COUNTIFS(#REF!,1,#REF!,B230)</f>
        <v>#REF!</v>
      </c>
      <c r="K230" s="1402"/>
      <c r="L230" s="1402" t="e">
        <f>COUNTIFS(#REF!,2,#REF!,B230)</f>
        <v>#REF!</v>
      </c>
      <c r="M230" s="1402"/>
      <c r="N230" s="1402" t="e">
        <f>COUNTIFS(#REF!,3,#REF!,B230)</f>
        <v>#REF!</v>
      </c>
      <c r="O230" s="1402"/>
    </row>
    <row r="231" spans="1:15" s="84" customFormat="1" ht="15.6" x14ac:dyDescent="0.3">
      <c r="A231" s="480"/>
    </row>
    <row r="232" spans="1:15" s="494" customFormat="1" ht="33" customHeight="1" x14ac:dyDescent="0.3">
      <c r="A232" s="493" t="s">
        <v>524</v>
      </c>
      <c r="B232" s="1191" t="s">
        <v>525</v>
      </c>
      <c r="C232" s="1191"/>
      <c r="D232" s="1191"/>
      <c r="E232" s="1191"/>
      <c r="F232" s="1191"/>
      <c r="G232" s="1191"/>
      <c r="H232" s="1191"/>
      <c r="I232" s="1191"/>
      <c r="J232" s="1191"/>
      <c r="K232" s="1191"/>
      <c r="L232" s="1191"/>
      <c r="M232" s="1191"/>
      <c r="N232" s="1191"/>
      <c r="O232" s="1191"/>
    </row>
    <row r="233" spans="1:15" s="494" customFormat="1" ht="16.2" x14ac:dyDescent="0.3">
      <c r="A233" s="1419" t="s">
        <v>1052</v>
      </c>
      <c r="B233" s="1419"/>
      <c r="C233" s="1419"/>
      <c r="D233" s="1419"/>
      <c r="E233" s="1419"/>
      <c r="F233" s="1419"/>
      <c r="G233" s="1419"/>
      <c r="H233" s="1419"/>
      <c r="I233" s="1419"/>
      <c r="J233" s="1419"/>
      <c r="K233" s="1419"/>
      <c r="L233" s="1419"/>
      <c r="M233" s="1419"/>
      <c r="N233" s="1419"/>
      <c r="O233" s="1419"/>
    </row>
    <row r="234" spans="1:15" s="494" customFormat="1" ht="15.6" x14ac:dyDescent="0.3">
      <c r="A234" s="495"/>
      <c r="B234" s="496"/>
      <c r="C234" s="496"/>
      <c r="D234" s="496"/>
      <c r="E234" s="496"/>
      <c r="F234" s="496"/>
      <c r="G234" s="496"/>
      <c r="H234" s="496"/>
      <c r="I234" s="496"/>
      <c r="J234" s="496"/>
      <c r="K234" s="496"/>
      <c r="L234" s="496"/>
      <c r="M234" s="496"/>
      <c r="N234" s="496"/>
      <c r="O234" s="496"/>
    </row>
    <row r="235" spans="1:15" s="494" customFormat="1" ht="15.6" x14ac:dyDescent="0.3">
      <c r="A235" s="495"/>
      <c r="B235" s="496"/>
      <c r="C235" s="496"/>
      <c r="D235" s="496"/>
      <c r="E235" s="496"/>
      <c r="F235" s="496"/>
      <c r="G235" s="496"/>
      <c r="H235" s="496"/>
      <c r="I235" s="496"/>
      <c r="J235" s="496"/>
      <c r="K235" s="496"/>
      <c r="L235" s="496"/>
      <c r="M235" s="496"/>
      <c r="N235" s="496"/>
      <c r="O235" s="496"/>
    </row>
    <row r="236" spans="1:15" s="494" customFormat="1" ht="15.6" x14ac:dyDescent="0.3">
      <c r="A236" s="497"/>
      <c r="B236" s="498"/>
      <c r="C236" s="498"/>
      <c r="D236" s="498"/>
      <c r="E236" s="498"/>
      <c r="F236" s="498"/>
      <c r="G236" s="498"/>
      <c r="H236" s="498"/>
      <c r="I236" s="498"/>
      <c r="J236" s="498"/>
      <c r="K236" s="498"/>
      <c r="L236" s="498"/>
      <c r="M236" s="498"/>
      <c r="N236" s="498"/>
      <c r="O236" s="498"/>
    </row>
    <row r="237" spans="1:15" s="84" customFormat="1" ht="15.6" x14ac:dyDescent="0.3">
      <c r="A237" s="499"/>
      <c r="B237" s="490"/>
      <c r="C237" s="490"/>
      <c r="D237" s="490"/>
      <c r="E237" s="490"/>
      <c r="F237" s="490"/>
      <c r="G237" s="490"/>
      <c r="H237" s="490"/>
      <c r="I237" s="490"/>
      <c r="J237" s="490"/>
      <c r="K237" s="490"/>
      <c r="L237" s="490"/>
      <c r="M237" s="490"/>
      <c r="N237" s="490"/>
      <c r="O237" s="490"/>
    </row>
    <row r="238" spans="1:15" s="84" customFormat="1" ht="15.6" x14ac:dyDescent="0.3">
      <c r="A238" s="480"/>
    </row>
    <row r="239" spans="1:15" s="494" customFormat="1" ht="33" customHeight="1" x14ac:dyDescent="0.3">
      <c r="A239" s="493" t="s">
        <v>527</v>
      </c>
      <c r="B239" s="1191" t="s">
        <v>528</v>
      </c>
      <c r="C239" s="1191"/>
      <c r="D239" s="1191"/>
      <c r="E239" s="1191"/>
      <c r="F239" s="1191"/>
      <c r="G239" s="1191"/>
      <c r="H239" s="1191"/>
      <c r="I239" s="1191"/>
      <c r="J239" s="1191"/>
      <c r="K239" s="1191"/>
      <c r="L239" s="1191"/>
      <c r="M239" s="1191"/>
      <c r="N239" s="1191"/>
      <c r="O239" s="1191"/>
    </row>
    <row r="240" spans="1:15" s="494" customFormat="1" ht="16.2" x14ac:dyDescent="0.3">
      <c r="A240" s="1419" t="s">
        <v>1052</v>
      </c>
      <c r="B240" s="1419"/>
      <c r="C240" s="1419"/>
      <c r="D240" s="1419"/>
      <c r="E240" s="1419"/>
      <c r="F240" s="1419"/>
      <c r="G240" s="1419"/>
      <c r="H240" s="1419"/>
      <c r="I240" s="1419"/>
      <c r="J240" s="1419"/>
      <c r="K240" s="1419"/>
      <c r="L240" s="1419"/>
      <c r="M240" s="1419"/>
      <c r="N240" s="1419"/>
      <c r="O240" s="1419"/>
    </row>
    <row r="241" spans="1:15" s="494" customFormat="1" ht="15.6" x14ac:dyDescent="0.3">
      <c r="A241" s="497"/>
      <c r="B241" s="498"/>
      <c r="C241" s="498"/>
      <c r="D241" s="498"/>
      <c r="E241" s="498"/>
      <c r="F241" s="498"/>
      <c r="G241" s="498"/>
      <c r="H241" s="498"/>
      <c r="I241" s="498"/>
      <c r="J241" s="498"/>
      <c r="K241" s="498"/>
      <c r="L241" s="498"/>
      <c r="M241" s="498"/>
      <c r="N241" s="498"/>
      <c r="O241" s="498"/>
    </row>
    <row r="242" spans="1:15" s="494" customFormat="1" ht="15.6" x14ac:dyDescent="0.3">
      <c r="A242" s="497"/>
      <c r="B242" s="498"/>
      <c r="C242" s="498"/>
      <c r="D242" s="498"/>
      <c r="E242" s="498"/>
      <c r="F242" s="498"/>
      <c r="G242" s="498"/>
      <c r="H242" s="498"/>
      <c r="I242" s="498"/>
      <c r="J242" s="498"/>
      <c r="K242" s="498"/>
      <c r="L242" s="498"/>
      <c r="M242" s="498"/>
      <c r="N242" s="498"/>
      <c r="O242" s="498"/>
    </row>
    <row r="243" spans="1:15" s="494" customFormat="1" ht="15.6" x14ac:dyDescent="0.3">
      <c r="A243" s="497"/>
      <c r="B243" s="498"/>
      <c r="C243" s="498"/>
      <c r="D243" s="498"/>
      <c r="E243" s="498"/>
      <c r="F243" s="498"/>
      <c r="G243" s="498"/>
      <c r="H243" s="498"/>
      <c r="I243" s="498"/>
      <c r="J243" s="498"/>
      <c r="K243" s="498"/>
      <c r="L243" s="498"/>
      <c r="M243" s="498"/>
      <c r="N243" s="498"/>
      <c r="O243" s="498"/>
    </row>
    <row r="244" spans="1:15" s="494" customFormat="1" ht="15.6" x14ac:dyDescent="0.3">
      <c r="A244" s="497"/>
      <c r="B244" s="498"/>
      <c r="C244" s="498"/>
      <c r="D244" s="498"/>
      <c r="E244" s="498"/>
      <c r="F244" s="498"/>
      <c r="G244" s="498"/>
      <c r="H244" s="498"/>
      <c r="I244" s="498"/>
      <c r="J244" s="498"/>
      <c r="K244" s="498"/>
      <c r="L244" s="498"/>
      <c r="M244" s="498"/>
      <c r="N244" s="498"/>
      <c r="O244" s="498"/>
    </row>
    <row r="245" spans="1:15" s="84" customFormat="1" ht="15.6" x14ac:dyDescent="0.3">
      <c r="A245" s="480"/>
    </row>
    <row r="246" spans="1:15" s="494" customFormat="1" ht="66.75" customHeight="1" x14ac:dyDescent="0.3">
      <c r="A246" s="493" t="s">
        <v>529</v>
      </c>
      <c r="B246" s="1191" t="s">
        <v>530</v>
      </c>
      <c r="C246" s="1191"/>
      <c r="D246" s="1191"/>
      <c r="E246" s="1191"/>
      <c r="F246" s="1191"/>
      <c r="G246" s="1191"/>
      <c r="H246" s="1191"/>
      <c r="I246" s="1191"/>
      <c r="J246" s="1191"/>
      <c r="K246" s="1191"/>
      <c r="L246" s="1191"/>
      <c r="M246" s="1191"/>
      <c r="N246" s="1191"/>
      <c r="O246" s="1191"/>
    </row>
    <row r="247" spans="1:15" s="494" customFormat="1" ht="16.2" x14ac:dyDescent="0.3">
      <c r="A247" s="1419" t="s">
        <v>1052</v>
      </c>
      <c r="B247" s="1419"/>
      <c r="C247" s="1419"/>
      <c r="D247" s="1419"/>
      <c r="E247" s="1419"/>
      <c r="F247" s="1419"/>
      <c r="G247" s="1419"/>
      <c r="H247" s="1419"/>
      <c r="I247" s="1419"/>
      <c r="J247" s="1419"/>
      <c r="K247" s="1419"/>
      <c r="L247" s="1419"/>
      <c r="M247" s="1419"/>
      <c r="N247" s="1419"/>
      <c r="O247" s="1419"/>
    </row>
    <row r="248" spans="1:15" s="494" customFormat="1" ht="15.6" x14ac:dyDescent="0.3">
      <c r="A248" s="497"/>
      <c r="B248" s="498"/>
      <c r="C248" s="498"/>
      <c r="D248" s="498"/>
      <c r="E248" s="498"/>
      <c r="F248" s="498"/>
      <c r="G248" s="498"/>
      <c r="H248" s="498"/>
      <c r="I248" s="498"/>
      <c r="J248" s="498"/>
      <c r="K248" s="498"/>
      <c r="L248" s="498"/>
      <c r="M248" s="498"/>
      <c r="N248" s="498"/>
      <c r="O248" s="498"/>
    </row>
    <row r="249" spans="1:15" s="494" customFormat="1" ht="15.6" x14ac:dyDescent="0.3">
      <c r="A249" s="497"/>
      <c r="B249" s="498"/>
      <c r="C249" s="498"/>
      <c r="D249" s="498"/>
      <c r="E249" s="498"/>
      <c r="F249" s="498"/>
      <c r="G249" s="498"/>
      <c r="H249" s="498"/>
      <c r="I249" s="498"/>
      <c r="J249" s="498"/>
      <c r="K249" s="498"/>
      <c r="L249" s="498"/>
      <c r="M249" s="498"/>
      <c r="N249" s="498"/>
      <c r="O249" s="498"/>
    </row>
    <row r="250" spans="1:15" s="494" customFormat="1" ht="15.6" x14ac:dyDescent="0.3">
      <c r="A250" s="497"/>
      <c r="B250" s="498"/>
      <c r="C250" s="498"/>
      <c r="D250" s="498"/>
      <c r="E250" s="498"/>
      <c r="F250" s="498"/>
      <c r="G250" s="498"/>
      <c r="H250" s="498"/>
      <c r="I250" s="498"/>
      <c r="J250" s="498"/>
      <c r="K250" s="498"/>
      <c r="L250" s="498"/>
      <c r="M250" s="498"/>
      <c r="N250" s="498"/>
      <c r="O250" s="498"/>
    </row>
    <row r="251" spans="1:15" s="84" customFormat="1" ht="15.6" x14ac:dyDescent="0.3">
      <c r="A251" s="499"/>
      <c r="B251" s="490"/>
      <c r="C251" s="490"/>
      <c r="D251" s="490"/>
      <c r="E251" s="490"/>
      <c r="F251" s="490"/>
      <c r="G251" s="490"/>
      <c r="H251" s="490"/>
      <c r="I251" s="490"/>
      <c r="J251" s="490"/>
      <c r="K251" s="490"/>
      <c r="L251" s="490"/>
      <c r="M251" s="490"/>
      <c r="N251" s="490"/>
      <c r="O251" s="490"/>
    </row>
    <row r="252" spans="1:15" s="84" customFormat="1" ht="15.6" x14ac:dyDescent="0.3">
      <c r="A252" s="480"/>
    </row>
    <row r="253" spans="1:15" s="491" customFormat="1" ht="49.5" customHeight="1" x14ac:dyDescent="0.3">
      <c r="A253" s="491" t="s">
        <v>531</v>
      </c>
      <c r="B253" s="1191" t="s">
        <v>532</v>
      </c>
      <c r="C253" s="1191"/>
      <c r="D253" s="1191"/>
      <c r="E253" s="1191"/>
      <c r="F253" s="1191"/>
      <c r="G253" s="1191"/>
      <c r="H253" s="1191"/>
      <c r="I253" s="1191"/>
      <c r="J253" s="1191"/>
      <c r="K253" s="1191"/>
      <c r="L253" s="1191"/>
      <c r="M253" s="1191"/>
      <c r="N253" s="1191"/>
      <c r="O253" s="1191"/>
    </row>
    <row r="254" spans="1:15" s="494" customFormat="1" ht="16.2" x14ac:dyDescent="0.3">
      <c r="A254" s="1419" t="s">
        <v>1052</v>
      </c>
      <c r="B254" s="1419"/>
      <c r="C254" s="1419"/>
      <c r="D254" s="1419"/>
      <c r="E254" s="1419"/>
      <c r="F254" s="1419"/>
      <c r="G254" s="1419"/>
      <c r="H254" s="1419"/>
      <c r="I254" s="1419"/>
      <c r="J254" s="1419"/>
      <c r="K254" s="1419"/>
      <c r="L254" s="1419"/>
      <c r="M254" s="1419"/>
      <c r="N254" s="1419"/>
      <c r="O254" s="1419"/>
    </row>
    <row r="255" spans="1:15" s="491" customFormat="1" ht="15.6" x14ac:dyDescent="0.3">
      <c r="A255" s="500"/>
      <c r="B255" s="498"/>
      <c r="C255" s="498"/>
      <c r="D255" s="498"/>
      <c r="E255" s="498"/>
      <c r="F255" s="498"/>
      <c r="G255" s="498"/>
      <c r="H255" s="498"/>
      <c r="I255" s="498"/>
      <c r="J255" s="498"/>
      <c r="K255" s="498"/>
      <c r="L255" s="498"/>
      <c r="M255" s="498"/>
      <c r="N255" s="498"/>
      <c r="O255" s="498"/>
    </row>
    <row r="256" spans="1:15" s="491" customFormat="1" ht="15.6" x14ac:dyDescent="0.3">
      <c r="A256" s="500"/>
      <c r="B256" s="498"/>
      <c r="C256" s="498"/>
      <c r="D256" s="498"/>
      <c r="E256" s="498"/>
      <c r="F256" s="498"/>
      <c r="G256" s="498"/>
      <c r="H256" s="498"/>
      <c r="I256" s="498"/>
      <c r="J256" s="498"/>
      <c r="K256" s="498"/>
      <c r="L256" s="498"/>
      <c r="M256" s="498"/>
      <c r="N256" s="498"/>
      <c r="O256" s="498"/>
    </row>
    <row r="257" spans="1:15" s="491" customFormat="1" ht="15.6" x14ac:dyDescent="0.3">
      <c r="A257" s="500"/>
      <c r="B257" s="498"/>
      <c r="C257" s="498"/>
      <c r="D257" s="498"/>
      <c r="E257" s="498"/>
      <c r="F257" s="498"/>
      <c r="G257" s="498"/>
      <c r="H257" s="498"/>
      <c r="I257" s="498"/>
      <c r="J257" s="498"/>
      <c r="K257" s="498"/>
      <c r="L257" s="498"/>
      <c r="M257" s="498"/>
      <c r="N257" s="498"/>
      <c r="O257" s="498"/>
    </row>
    <row r="258" spans="1:15" s="491" customFormat="1" ht="15.6" x14ac:dyDescent="0.3">
      <c r="A258" s="500"/>
      <c r="B258" s="498"/>
      <c r="C258" s="498"/>
      <c r="D258" s="498"/>
      <c r="E258" s="498"/>
      <c r="F258" s="498"/>
      <c r="G258" s="498"/>
      <c r="H258" s="498"/>
      <c r="I258" s="498"/>
      <c r="J258" s="498"/>
      <c r="K258" s="498"/>
      <c r="L258" s="498"/>
      <c r="M258" s="498"/>
      <c r="N258" s="498"/>
      <c r="O258" s="498"/>
    </row>
    <row r="259" spans="1:15" s="491" customFormat="1" ht="15.6" x14ac:dyDescent="0.3">
      <c r="A259" s="500"/>
      <c r="B259" s="498"/>
      <c r="C259" s="498"/>
      <c r="D259" s="498"/>
      <c r="E259" s="498"/>
      <c r="F259" s="498"/>
      <c r="G259" s="498"/>
      <c r="H259" s="498"/>
      <c r="I259" s="498"/>
      <c r="J259" s="498"/>
      <c r="K259" s="498"/>
      <c r="L259" s="498"/>
      <c r="M259" s="498"/>
      <c r="N259" s="498"/>
      <c r="O259" s="498"/>
    </row>
    <row r="260" spans="1:15" s="84" customFormat="1" ht="15.6" x14ac:dyDescent="0.3">
      <c r="A260" s="499"/>
      <c r="B260" s="490"/>
      <c r="C260" s="490"/>
      <c r="D260" s="490"/>
      <c r="E260" s="490"/>
      <c r="F260" s="490"/>
      <c r="G260" s="490"/>
      <c r="H260" s="490"/>
      <c r="I260" s="490"/>
      <c r="J260" s="490"/>
      <c r="K260" s="490"/>
      <c r="L260" s="490"/>
      <c r="M260" s="490"/>
      <c r="N260" s="490"/>
      <c r="O260" s="490"/>
    </row>
    <row r="261" spans="1:15" s="84" customFormat="1" ht="15.6" x14ac:dyDescent="0.3">
      <c r="A261" s="480"/>
    </row>
    <row r="262" spans="1:15" s="84" customFormat="1" ht="15.6" x14ac:dyDescent="0.3">
      <c r="A262" s="480" t="s">
        <v>533</v>
      </c>
      <c r="B262" s="84" t="s">
        <v>534</v>
      </c>
    </row>
    <row r="263" spans="1:15" s="84" customFormat="1" ht="15.6" x14ac:dyDescent="0.3">
      <c r="A263" s="480"/>
    </row>
    <row r="264" spans="1:15" s="84" customFormat="1" ht="48" customHeight="1" x14ac:dyDescent="0.3">
      <c r="A264" s="493" t="s">
        <v>535</v>
      </c>
      <c r="B264" s="1191" t="s">
        <v>536</v>
      </c>
      <c r="C264" s="1191"/>
      <c r="D264" s="1191"/>
      <c r="E264" s="1191"/>
      <c r="F264" s="1191"/>
      <c r="G264" s="1191"/>
      <c r="H264" s="1191"/>
      <c r="I264" s="1191"/>
      <c r="J264" s="1191"/>
      <c r="K264" s="1191"/>
      <c r="L264" s="1191"/>
      <c r="M264" s="1191"/>
      <c r="N264" s="1191"/>
      <c r="O264" s="1191"/>
    </row>
    <row r="265" spans="1:15" s="494" customFormat="1" ht="16.2" x14ac:dyDescent="0.3">
      <c r="A265" s="1419" t="s">
        <v>1052</v>
      </c>
      <c r="B265" s="1419"/>
      <c r="C265" s="1419"/>
      <c r="D265" s="1419"/>
      <c r="E265" s="1419"/>
      <c r="F265" s="1419"/>
      <c r="G265" s="1419"/>
      <c r="H265" s="1419"/>
      <c r="I265" s="1419"/>
      <c r="J265" s="1419"/>
      <c r="K265" s="1419"/>
      <c r="L265" s="1419"/>
      <c r="M265" s="1419"/>
      <c r="N265" s="1419"/>
      <c r="O265" s="1419"/>
    </row>
    <row r="266" spans="1:15" s="84" customFormat="1" ht="15.6" x14ac:dyDescent="0.3">
      <c r="A266" s="497"/>
      <c r="B266" s="498"/>
      <c r="C266" s="498"/>
      <c r="D266" s="498"/>
      <c r="E266" s="498"/>
      <c r="F266" s="498"/>
      <c r="G266" s="498"/>
      <c r="H266" s="498"/>
      <c r="I266" s="498"/>
      <c r="J266" s="498"/>
      <c r="K266" s="498"/>
      <c r="L266" s="498"/>
      <c r="M266" s="498"/>
      <c r="N266" s="498"/>
      <c r="O266" s="498"/>
    </row>
    <row r="267" spans="1:15" s="84" customFormat="1" ht="15.6" x14ac:dyDescent="0.3">
      <c r="A267" s="497"/>
      <c r="B267" s="498"/>
      <c r="C267" s="498"/>
      <c r="D267" s="498"/>
      <c r="E267" s="498"/>
      <c r="F267" s="498"/>
      <c r="G267" s="498"/>
      <c r="H267" s="498"/>
      <c r="I267" s="498"/>
      <c r="J267" s="498"/>
      <c r="K267" s="498"/>
      <c r="L267" s="498"/>
      <c r="M267" s="498"/>
      <c r="N267" s="498"/>
      <c r="O267" s="498"/>
    </row>
    <row r="268" spans="1:15" s="84" customFormat="1" ht="15.6" x14ac:dyDescent="0.3">
      <c r="A268" s="497"/>
      <c r="B268" s="498"/>
      <c r="C268" s="498"/>
      <c r="D268" s="498"/>
      <c r="E268" s="498"/>
      <c r="F268" s="498"/>
      <c r="G268" s="498"/>
      <c r="H268" s="498"/>
      <c r="I268" s="498"/>
      <c r="J268" s="498"/>
      <c r="K268" s="498"/>
      <c r="L268" s="498"/>
      <c r="M268" s="498"/>
      <c r="N268" s="498"/>
      <c r="O268" s="498"/>
    </row>
    <row r="269" spans="1:15" s="84" customFormat="1" ht="15.6" x14ac:dyDescent="0.3">
      <c r="A269" s="480"/>
    </row>
    <row r="270" spans="1:15" s="84" customFormat="1" ht="33" customHeight="1" x14ac:dyDescent="0.3">
      <c r="A270" s="491" t="s">
        <v>538</v>
      </c>
      <c r="B270" s="1191" t="s">
        <v>537</v>
      </c>
      <c r="C270" s="1191"/>
      <c r="D270" s="1191"/>
      <c r="E270" s="1191"/>
      <c r="F270" s="1191"/>
      <c r="G270" s="1191"/>
      <c r="H270" s="1191"/>
      <c r="I270" s="1191"/>
      <c r="J270" s="1191"/>
      <c r="K270" s="1191"/>
      <c r="L270" s="1191"/>
      <c r="M270" s="1191"/>
      <c r="N270" s="1191"/>
      <c r="O270" s="1191"/>
    </row>
    <row r="271" spans="1:15" s="494" customFormat="1" ht="16.2" x14ac:dyDescent="0.3">
      <c r="A271" s="1419" t="s">
        <v>1052</v>
      </c>
      <c r="B271" s="1419"/>
      <c r="C271" s="1419"/>
      <c r="D271" s="1419"/>
      <c r="E271" s="1419"/>
      <c r="F271" s="1419"/>
      <c r="G271" s="1419"/>
      <c r="H271" s="1419"/>
      <c r="I271" s="1419"/>
      <c r="J271" s="1419"/>
      <c r="K271" s="1419"/>
      <c r="L271" s="1419"/>
      <c r="M271" s="1419"/>
      <c r="N271" s="1419"/>
      <c r="O271" s="1419"/>
    </row>
    <row r="272" spans="1:15" s="84" customFormat="1" ht="15.6" x14ac:dyDescent="0.3">
      <c r="A272" s="500"/>
      <c r="B272" s="498"/>
      <c r="C272" s="498"/>
      <c r="D272" s="498"/>
      <c r="E272" s="498"/>
      <c r="F272" s="498"/>
      <c r="G272" s="498"/>
      <c r="H272" s="498"/>
      <c r="I272" s="498"/>
      <c r="J272" s="498"/>
      <c r="K272" s="498"/>
      <c r="L272" s="498"/>
      <c r="M272" s="498"/>
      <c r="N272" s="498"/>
      <c r="O272" s="498"/>
    </row>
    <row r="273" spans="1:15" s="84" customFormat="1" ht="15.6" x14ac:dyDescent="0.3">
      <c r="A273" s="500"/>
      <c r="B273" s="498"/>
      <c r="C273" s="498"/>
      <c r="D273" s="498"/>
      <c r="E273" s="498"/>
      <c r="F273" s="498"/>
      <c r="G273" s="498"/>
      <c r="H273" s="498"/>
      <c r="I273" s="498"/>
      <c r="J273" s="498"/>
      <c r="K273" s="498"/>
      <c r="L273" s="498"/>
      <c r="M273" s="498"/>
      <c r="N273" s="498"/>
      <c r="O273" s="498"/>
    </row>
    <row r="274" spans="1:15" s="84" customFormat="1" ht="15.6" x14ac:dyDescent="0.3">
      <c r="A274" s="500"/>
      <c r="B274" s="498"/>
      <c r="C274" s="498"/>
      <c r="D274" s="498"/>
      <c r="E274" s="498"/>
      <c r="F274" s="498"/>
      <c r="G274" s="498"/>
      <c r="H274" s="498"/>
      <c r="I274" s="498"/>
      <c r="J274" s="498"/>
      <c r="K274" s="498"/>
      <c r="L274" s="498"/>
      <c r="M274" s="498"/>
      <c r="N274" s="498"/>
      <c r="O274" s="498"/>
    </row>
    <row r="275" spans="1:15" s="84" customFormat="1" ht="15.6" x14ac:dyDescent="0.3">
      <c r="A275" s="500"/>
      <c r="B275" s="498"/>
      <c r="C275" s="498"/>
      <c r="D275" s="498"/>
      <c r="E275" s="498"/>
      <c r="F275" s="498"/>
      <c r="G275" s="498"/>
      <c r="H275" s="498"/>
      <c r="I275" s="498"/>
      <c r="J275" s="498"/>
      <c r="K275" s="498"/>
      <c r="L275" s="498"/>
      <c r="M275" s="498"/>
      <c r="N275" s="498"/>
      <c r="O275" s="498"/>
    </row>
    <row r="276" spans="1:15" s="84" customFormat="1" ht="15.6" x14ac:dyDescent="0.3">
      <c r="A276" s="500"/>
      <c r="B276" s="498"/>
      <c r="C276" s="498"/>
      <c r="D276" s="498"/>
      <c r="E276" s="498"/>
      <c r="F276" s="498"/>
      <c r="G276" s="498"/>
      <c r="H276" s="498"/>
      <c r="I276" s="498"/>
      <c r="J276" s="498"/>
      <c r="K276" s="498"/>
      <c r="L276" s="498"/>
      <c r="M276" s="498"/>
      <c r="N276" s="498"/>
      <c r="O276" s="498"/>
    </row>
    <row r="277" spans="1:15" s="84" customFormat="1" ht="15.6" x14ac:dyDescent="0.3">
      <c r="A277" s="482"/>
    </row>
    <row r="278" spans="1:15" s="494" customFormat="1" ht="30" customHeight="1" x14ac:dyDescent="0.3">
      <c r="A278" s="491" t="s">
        <v>539</v>
      </c>
      <c r="B278" s="1191" t="s">
        <v>540</v>
      </c>
      <c r="C278" s="1191"/>
      <c r="D278" s="1191"/>
      <c r="E278" s="1191"/>
      <c r="F278" s="1191"/>
      <c r="G278" s="1191"/>
      <c r="H278" s="1191"/>
      <c r="I278" s="1191"/>
      <c r="J278" s="1191"/>
      <c r="K278" s="1191"/>
      <c r="L278" s="1191"/>
      <c r="M278" s="1191"/>
      <c r="N278" s="1191"/>
      <c r="O278" s="1191"/>
    </row>
    <row r="279" spans="1:15" s="494" customFormat="1" ht="16.2" x14ac:dyDescent="0.3">
      <c r="A279" s="1419" t="s">
        <v>1052</v>
      </c>
      <c r="B279" s="1419"/>
      <c r="C279" s="1419"/>
      <c r="D279" s="1419"/>
      <c r="E279" s="1419"/>
      <c r="F279" s="1419"/>
      <c r="G279" s="1419"/>
      <c r="H279" s="1419"/>
      <c r="I279" s="1419"/>
      <c r="J279" s="1419"/>
      <c r="K279" s="1419"/>
      <c r="L279" s="1419"/>
      <c r="M279" s="1419"/>
      <c r="N279" s="1419"/>
      <c r="O279" s="1419"/>
    </row>
    <row r="280" spans="1:15" s="84" customFormat="1" ht="15.6" x14ac:dyDescent="0.3">
      <c r="A280" s="500"/>
      <c r="B280" s="498"/>
      <c r="C280" s="498"/>
      <c r="D280" s="498"/>
      <c r="E280" s="498"/>
      <c r="F280" s="498"/>
      <c r="G280" s="498"/>
      <c r="H280" s="498"/>
      <c r="I280" s="498"/>
      <c r="J280" s="498"/>
      <c r="K280" s="498"/>
      <c r="L280" s="498"/>
      <c r="M280" s="498"/>
      <c r="N280" s="498"/>
      <c r="O280" s="498"/>
    </row>
    <row r="281" spans="1:15" s="84" customFormat="1" ht="15.6" x14ac:dyDescent="0.3">
      <c r="A281" s="500"/>
      <c r="B281" s="498"/>
      <c r="C281" s="498"/>
      <c r="D281" s="498"/>
      <c r="E281" s="498"/>
      <c r="F281" s="498"/>
      <c r="G281" s="498"/>
      <c r="H281" s="498"/>
      <c r="I281" s="498"/>
      <c r="J281" s="498"/>
      <c r="K281" s="498"/>
      <c r="L281" s="498"/>
      <c r="M281" s="498"/>
      <c r="N281" s="498"/>
      <c r="O281" s="498"/>
    </row>
    <row r="282" spans="1:15" s="84" customFormat="1" ht="15.6" x14ac:dyDescent="0.3">
      <c r="A282" s="500"/>
      <c r="B282" s="498"/>
      <c r="C282" s="498"/>
      <c r="D282" s="498"/>
      <c r="E282" s="498"/>
      <c r="F282" s="498"/>
      <c r="G282" s="498"/>
      <c r="H282" s="498"/>
      <c r="I282" s="498"/>
      <c r="J282" s="498"/>
      <c r="K282" s="498"/>
      <c r="L282" s="498"/>
      <c r="M282" s="498"/>
      <c r="N282" s="498"/>
      <c r="O282" s="498"/>
    </row>
    <row r="283" spans="1:15" s="84" customFormat="1" ht="15.6" x14ac:dyDescent="0.3">
      <c r="A283" s="500"/>
      <c r="B283" s="498"/>
      <c r="C283" s="498"/>
      <c r="D283" s="498"/>
      <c r="E283" s="498"/>
      <c r="F283" s="498"/>
      <c r="G283" s="498"/>
      <c r="H283" s="498"/>
      <c r="I283" s="498"/>
      <c r="J283" s="498"/>
      <c r="K283" s="498"/>
      <c r="L283" s="498"/>
      <c r="M283" s="498"/>
      <c r="N283" s="498"/>
      <c r="O283" s="498"/>
    </row>
    <row r="284" spans="1:15" s="84" customFormat="1" ht="15.6" x14ac:dyDescent="0.3">
      <c r="A284" s="482"/>
    </row>
    <row r="285" spans="1:15" s="494" customFormat="1" ht="32.25" customHeight="1" x14ac:dyDescent="0.3">
      <c r="A285" s="493" t="s">
        <v>541</v>
      </c>
      <c r="B285" s="1191" t="s">
        <v>542</v>
      </c>
      <c r="C285" s="1191"/>
      <c r="D285" s="1191"/>
      <c r="E285" s="1191"/>
      <c r="F285" s="1191"/>
      <c r="G285" s="1191"/>
      <c r="H285" s="1191"/>
      <c r="I285" s="1191"/>
      <c r="J285" s="1191"/>
      <c r="K285" s="1191"/>
      <c r="L285" s="1191"/>
      <c r="M285" s="1191"/>
      <c r="N285" s="1191"/>
      <c r="O285" s="1191"/>
    </row>
    <row r="286" spans="1:15" s="494" customFormat="1" ht="16.2" x14ac:dyDescent="0.3">
      <c r="A286" s="1419" t="s">
        <v>1052</v>
      </c>
      <c r="B286" s="1419"/>
      <c r="C286" s="1419"/>
      <c r="D286" s="1419"/>
      <c r="E286" s="1419"/>
      <c r="F286" s="1419"/>
      <c r="G286" s="1419"/>
      <c r="H286" s="1419"/>
      <c r="I286" s="1419"/>
      <c r="J286" s="1419"/>
      <c r="K286" s="1419"/>
      <c r="L286" s="1419"/>
      <c r="M286" s="1419"/>
      <c r="N286" s="1419"/>
      <c r="O286" s="1419"/>
    </row>
    <row r="287" spans="1:15" s="84" customFormat="1" ht="15.6" x14ac:dyDescent="0.3">
      <c r="A287" s="500"/>
      <c r="B287" s="498"/>
      <c r="C287" s="498"/>
      <c r="D287" s="498"/>
      <c r="E287" s="498"/>
      <c r="F287" s="498"/>
      <c r="G287" s="498"/>
      <c r="H287" s="498"/>
      <c r="I287" s="498"/>
      <c r="J287" s="498"/>
      <c r="K287" s="498"/>
      <c r="L287" s="498"/>
      <c r="M287" s="498"/>
      <c r="N287" s="498"/>
      <c r="O287" s="498"/>
    </row>
    <row r="288" spans="1:15" s="84" customFormat="1" ht="15.6" x14ac:dyDescent="0.3">
      <c r="A288" s="500"/>
      <c r="B288" s="498"/>
      <c r="C288" s="498"/>
      <c r="D288" s="498"/>
      <c r="E288" s="498"/>
      <c r="F288" s="498"/>
      <c r="G288" s="498"/>
      <c r="H288" s="498"/>
      <c r="I288" s="498"/>
      <c r="J288" s="498"/>
      <c r="K288" s="498"/>
      <c r="L288" s="498"/>
      <c r="M288" s="498"/>
      <c r="N288" s="498"/>
      <c r="O288" s="498"/>
    </row>
    <row r="289" spans="1:15" s="84" customFormat="1" ht="15.6" x14ac:dyDescent="0.3">
      <c r="A289" s="500"/>
      <c r="B289" s="498"/>
      <c r="C289" s="498"/>
      <c r="D289" s="498"/>
      <c r="E289" s="498"/>
      <c r="F289" s="498"/>
      <c r="G289" s="498"/>
      <c r="H289" s="498"/>
      <c r="I289" s="498"/>
      <c r="J289" s="498"/>
      <c r="K289" s="498"/>
      <c r="L289" s="498"/>
      <c r="M289" s="498"/>
      <c r="N289" s="498"/>
      <c r="O289" s="498"/>
    </row>
    <row r="290" spans="1:15" s="84" customFormat="1" ht="15.6" x14ac:dyDescent="0.3">
      <c r="A290" s="500"/>
      <c r="B290" s="498"/>
      <c r="C290" s="498"/>
      <c r="D290" s="498"/>
      <c r="E290" s="498"/>
      <c r="F290" s="498"/>
      <c r="G290" s="498"/>
      <c r="H290" s="498"/>
      <c r="I290" s="498"/>
      <c r="J290" s="498"/>
      <c r="K290" s="498"/>
      <c r="L290" s="498"/>
      <c r="M290" s="498"/>
      <c r="N290" s="498"/>
      <c r="O290" s="498"/>
    </row>
    <row r="291" spans="1:15" s="84" customFormat="1" ht="15.6" x14ac:dyDescent="0.3">
      <c r="A291" s="480"/>
    </row>
    <row r="292" spans="1:15" s="84" customFormat="1" ht="15.6" x14ac:dyDescent="0.3">
      <c r="A292" s="480" t="s">
        <v>543</v>
      </c>
      <c r="B292" s="1409" t="s">
        <v>544</v>
      </c>
      <c r="C292" s="1409"/>
      <c r="D292" s="1409"/>
      <c r="E292" s="1409"/>
      <c r="F292" s="1409"/>
      <c r="G292" s="1409"/>
      <c r="H292" s="1409"/>
      <c r="I292" s="1409"/>
      <c r="J292" s="1409"/>
      <c r="K292" s="1409"/>
      <c r="L292" s="1409"/>
      <c r="M292" s="1409"/>
      <c r="N292" s="1409"/>
      <c r="O292" s="1409"/>
    </row>
    <row r="293" spans="1:15" s="494" customFormat="1" ht="16.2" x14ac:dyDescent="0.3">
      <c r="A293" s="1419" t="s">
        <v>1052</v>
      </c>
      <c r="B293" s="1419"/>
      <c r="C293" s="1419"/>
      <c r="D293" s="1419"/>
      <c r="E293" s="1419"/>
      <c r="F293" s="1419"/>
      <c r="G293" s="1419"/>
      <c r="H293" s="1419"/>
      <c r="I293" s="1419"/>
      <c r="J293" s="1419"/>
      <c r="K293" s="1419"/>
      <c r="L293" s="1419"/>
      <c r="M293" s="1419"/>
      <c r="N293" s="1419"/>
      <c r="O293" s="1419"/>
    </row>
    <row r="294" spans="1:15" s="84" customFormat="1" ht="15.6" x14ac:dyDescent="0.3">
      <c r="A294" s="500"/>
      <c r="B294" s="498"/>
      <c r="C294" s="498"/>
      <c r="D294" s="498"/>
      <c r="E294" s="498"/>
      <c r="F294" s="498"/>
      <c r="G294" s="498"/>
      <c r="H294" s="498"/>
      <c r="I294" s="498"/>
      <c r="J294" s="498"/>
      <c r="K294" s="498"/>
      <c r="L294" s="498"/>
      <c r="M294" s="498"/>
      <c r="N294" s="498"/>
      <c r="O294" s="498"/>
    </row>
    <row r="295" spans="1:15" s="84" customFormat="1" ht="15.6" x14ac:dyDescent="0.3">
      <c r="A295" s="500"/>
      <c r="B295" s="498"/>
      <c r="C295" s="498"/>
      <c r="D295" s="498"/>
      <c r="E295" s="498"/>
      <c r="F295" s="498"/>
      <c r="G295" s="498"/>
      <c r="H295" s="498"/>
      <c r="I295" s="498"/>
      <c r="J295" s="498"/>
      <c r="K295" s="498"/>
      <c r="L295" s="498"/>
      <c r="M295" s="498"/>
      <c r="N295" s="498"/>
      <c r="O295" s="498"/>
    </row>
    <row r="296" spans="1:15" s="84" customFormat="1" ht="15.6" x14ac:dyDescent="0.3">
      <c r="A296" s="500"/>
      <c r="B296" s="498"/>
      <c r="C296" s="498"/>
      <c r="D296" s="498"/>
      <c r="E296" s="498"/>
      <c r="F296" s="498"/>
      <c r="G296" s="498"/>
      <c r="H296" s="498"/>
      <c r="I296" s="498"/>
      <c r="J296" s="498"/>
      <c r="K296" s="498"/>
      <c r="L296" s="498"/>
      <c r="M296" s="498"/>
      <c r="N296" s="498"/>
      <c r="O296" s="498"/>
    </row>
    <row r="297" spans="1:15" s="84" customFormat="1" ht="15.6" x14ac:dyDescent="0.3">
      <c r="A297" s="500"/>
      <c r="B297" s="498"/>
      <c r="C297" s="498"/>
      <c r="D297" s="498"/>
      <c r="E297" s="498"/>
      <c r="F297" s="498"/>
      <c r="G297" s="498"/>
      <c r="H297" s="498"/>
      <c r="I297" s="498"/>
      <c r="J297" s="498"/>
      <c r="K297" s="498"/>
      <c r="L297" s="498"/>
      <c r="M297" s="498"/>
      <c r="N297" s="498"/>
      <c r="O297" s="498"/>
    </row>
    <row r="298" spans="1:15" s="84" customFormat="1" ht="15.6" x14ac:dyDescent="0.3">
      <c r="A298" s="500"/>
      <c r="B298" s="498"/>
      <c r="C298" s="498"/>
      <c r="D298" s="498"/>
      <c r="E298" s="498"/>
      <c r="F298" s="498"/>
      <c r="G298" s="498"/>
      <c r="H298" s="498"/>
      <c r="I298" s="498"/>
      <c r="J298" s="498"/>
      <c r="K298" s="498"/>
      <c r="L298" s="498"/>
      <c r="M298" s="498"/>
      <c r="N298" s="498"/>
      <c r="O298" s="498"/>
    </row>
    <row r="299" spans="1:15" s="84" customFormat="1" ht="15.6" x14ac:dyDescent="0.3">
      <c r="A299" s="480"/>
    </row>
    <row r="300" spans="1:15" s="84" customFormat="1" ht="15.6" x14ac:dyDescent="0.3">
      <c r="A300" s="482" t="s">
        <v>465</v>
      </c>
    </row>
    <row r="301" spans="1:15" s="84" customFormat="1" ht="32.25" customHeight="1" x14ac:dyDescent="0.3">
      <c r="A301" s="491" t="s">
        <v>545</v>
      </c>
      <c r="B301" s="1191" t="s">
        <v>546</v>
      </c>
      <c r="C301" s="1191"/>
      <c r="D301" s="1191"/>
      <c r="E301" s="1191"/>
      <c r="F301" s="1191"/>
      <c r="G301" s="1191"/>
      <c r="H301" s="1191"/>
      <c r="I301" s="1191"/>
      <c r="J301" s="1191"/>
      <c r="K301" s="1191"/>
      <c r="L301" s="1191"/>
      <c r="M301" s="1191"/>
      <c r="N301" s="1191"/>
      <c r="O301" s="1191"/>
    </row>
    <row r="302" spans="1:15" s="84" customFormat="1" ht="15.6" x14ac:dyDescent="0.3">
      <c r="A302" s="480" t="s">
        <v>547</v>
      </c>
      <c r="B302" s="84" t="s">
        <v>548</v>
      </c>
    </row>
    <row r="303" spans="1:15" s="494" customFormat="1" ht="35.25" customHeight="1" x14ac:dyDescent="0.3">
      <c r="A303" s="493" t="s">
        <v>549</v>
      </c>
      <c r="B303" s="1191" t="s">
        <v>550</v>
      </c>
      <c r="C303" s="1191"/>
      <c r="D303" s="1191"/>
      <c r="E303" s="1191"/>
      <c r="F303" s="1191"/>
      <c r="G303" s="1191"/>
      <c r="H303" s="1191"/>
      <c r="I303" s="1191"/>
      <c r="J303" s="1191"/>
      <c r="K303" s="1191"/>
      <c r="L303" s="1191"/>
      <c r="M303" s="1191"/>
      <c r="N303" s="1191"/>
      <c r="O303" s="1191"/>
    </row>
    <row r="304" spans="1:15" s="84" customFormat="1" ht="15.6" x14ac:dyDescent="0.3">
      <c r="A304" s="480" t="s">
        <v>453</v>
      </c>
    </row>
    <row r="305" spans="1:15" s="84" customFormat="1" ht="15.6" x14ac:dyDescent="0.3">
      <c r="A305" s="483"/>
    </row>
    <row r="306" spans="1:15" s="84" customFormat="1" ht="15.75" customHeight="1" x14ac:dyDescent="0.3">
      <c r="A306" s="1421" t="s">
        <v>1077</v>
      </c>
      <c r="B306" s="1421"/>
      <c r="C306" s="1421"/>
      <c r="D306" s="1421"/>
      <c r="E306" s="1421"/>
      <c r="F306" s="1421"/>
      <c r="G306" s="1421"/>
      <c r="H306" s="1421"/>
      <c r="I306" s="1421"/>
    </row>
    <row r="307" spans="1:15" s="84" customFormat="1" ht="15.6" x14ac:dyDescent="0.3">
      <c r="A307" s="1421"/>
      <c r="B307" s="1421"/>
      <c r="C307" s="1421"/>
      <c r="D307" s="1421"/>
      <c r="E307" s="1421"/>
      <c r="F307" s="1421"/>
      <c r="G307" s="1421"/>
      <c r="H307" s="1421"/>
      <c r="I307" s="1421"/>
    </row>
    <row r="308" spans="1:15" s="84" customFormat="1" ht="15.6" x14ac:dyDescent="0.3">
      <c r="A308" s="1421"/>
      <c r="B308" s="1421"/>
      <c r="C308" s="1421"/>
      <c r="D308" s="1421"/>
      <c r="E308" s="1421"/>
      <c r="F308" s="1421"/>
      <c r="G308" s="1421"/>
      <c r="H308" s="1421"/>
      <c r="I308" s="1421"/>
    </row>
    <row r="309" spans="1:15" s="84" customFormat="1" ht="15.6" x14ac:dyDescent="0.3">
      <c r="A309" s="1421"/>
      <c r="B309" s="1421"/>
      <c r="C309" s="1421"/>
      <c r="D309" s="1421"/>
      <c r="E309" s="1421"/>
      <c r="F309" s="1421"/>
      <c r="G309" s="1421"/>
      <c r="H309" s="1421"/>
      <c r="I309" s="1421"/>
    </row>
    <row r="310" spans="1:15" s="84" customFormat="1" ht="15.6" x14ac:dyDescent="0.3">
      <c r="A310" s="501"/>
      <c r="B310" s="501"/>
      <c r="C310" s="501"/>
      <c r="D310" s="501"/>
      <c r="E310" s="501"/>
      <c r="F310" s="501"/>
      <c r="G310" s="501"/>
      <c r="H310" s="501"/>
      <c r="I310" s="501"/>
    </row>
    <row r="311" spans="1:15" s="84" customFormat="1" ht="15.6" x14ac:dyDescent="0.3">
      <c r="A311" s="483"/>
    </row>
    <row r="312" spans="1:15" s="84" customFormat="1" ht="16.2" x14ac:dyDescent="0.35">
      <c r="A312" s="1424"/>
      <c r="B312" s="1424"/>
      <c r="C312" s="1424"/>
      <c r="D312" s="1424"/>
      <c r="E312" s="1424"/>
      <c r="F312" s="1424"/>
      <c r="G312" s="1424"/>
      <c r="I312" s="1423" t="s">
        <v>1078</v>
      </c>
      <c r="J312" s="1423"/>
      <c r="K312" s="1423"/>
      <c r="L312" s="1423"/>
      <c r="M312" s="1423"/>
      <c r="N312" s="1423"/>
      <c r="O312" s="1423"/>
    </row>
    <row r="313" spans="1:15" s="84" customFormat="1" ht="15.6" x14ac:dyDescent="0.3">
      <c r="A313" s="1420" t="s">
        <v>551</v>
      </c>
      <c r="B313" s="1420"/>
      <c r="C313" s="1420"/>
      <c r="D313" s="1420"/>
      <c r="E313" s="1420"/>
      <c r="F313" s="1420"/>
      <c r="G313" s="1420"/>
      <c r="I313" s="1420" t="s">
        <v>552</v>
      </c>
      <c r="J313" s="1420"/>
      <c r="K313" s="1420"/>
      <c r="L313" s="1420"/>
      <c r="M313" s="1420"/>
      <c r="N313" s="1420"/>
      <c r="O313" s="1420"/>
    </row>
    <row r="314" spans="1:15" s="84" customFormat="1" ht="15.6" x14ac:dyDescent="0.3">
      <c r="A314" s="486"/>
    </row>
    <row r="315" spans="1:15" s="84" customFormat="1" ht="15.6" x14ac:dyDescent="0.3">
      <c r="A315" s="486"/>
    </row>
    <row r="316" spans="1:15" s="84" customFormat="1" ht="15.6" x14ac:dyDescent="0.3">
      <c r="A316" s="486"/>
    </row>
    <row r="317" spans="1:15" s="84" customFormat="1" ht="16.2" x14ac:dyDescent="0.35">
      <c r="A317" s="1422" t="s">
        <v>8</v>
      </c>
      <c r="B317" s="1422"/>
      <c r="C317" s="1422"/>
      <c r="D317" s="1422"/>
      <c r="E317" s="1409"/>
      <c r="F317" s="1409"/>
      <c r="G317" s="1409"/>
      <c r="H317" s="1409"/>
      <c r="I317" s="1409"/>
      <c r="K317" s="1425" t="e">
        <f>#REF!</f>
        <v>#REF!</v>
      </c>
      <c r="L317" s="1425"/>
      <c r="M317" s="1425"/>
      <c r="N317" s="1425"/>
      <c r="O317" s="1425"/>
    </row>
    <row r="318" spans="1:15" s="84" customFormat="1" ht="16.2" x14ac:dyDescent="0.35">
      <c r="A318" s="738"/>
      <c r="B318" s="738"/>
      <c r="C318" s="738"/>
      <c r="D318" s="738"/>
      <c r="E318" s="1420" t="s">
        <v>551</v>
      </c>
      <c r="F318" s="1420"/>
      <c r="G318" s="1420"/>
      <c r="H318" s="1420"/>
      <c r="I318" s="1420"/>
      <c r="K318" s="1420" t="s">
        <v>553</v>
      </c>
      <c r="L318" s="1420"/>
      <c r="M318" s="1420"/>
      <c r="N318" s="1420"/>
      <c r="O318" s="1420"/>
    </row>
    <row r="319" spans="1:15" s="84" customFormat="1" ht="16.2" x14ac:dyDescent="0.35">
      <c r="A319" s="738"/>
      <c r="B319" s="738"/>
      <c r="C319" s="738"/>
      <c r="D319" s="738"/>
      <c r="E319" s="486"/>
      <c r="F319" s="486"/>
      <c r="G319" s="486"/>
      <c r="H319" s="486"/>
      <c r="I319" s="486"/>
      <c r="K319" s="486"/>
      <c r="L319" s="486"/>
      <c r="M319" s="486"/>
      <c r="N319" s="486"/>
      <c r="O319" s="486"/>
    </row>
    <row r="320" spans="1:15" s="84" customFormat="1" ht="16.2" x14ac:dyDescent="0.35">
      <c r="A320" s="1422" t="s">
        <v>1079</v>
      </c>
      <c r="B320" s="1422"/>
      <c r="C320" s="1422"/>
      <c r="D320" s="1422"/>
      <c r="E320" s="1409"/>
      <c r="F320" s="1409"/>
      <c r="G320" s="1409"/>
      <c r="H320" s="1409"/>
      <c r="I320" s="1409"/>
      <c r="K320" s="1425" t="e">
        <f>#REF!</f>
        <v>#REF!</v>
      </c>
      <c r="L320" s="1425"/>
      <c r="M320" s="1425"/>
      <c r="N320" s="1425"/>
      <c r="O320" s="1425"/>
    </row>
    <row r="321" spans="1:15" s="84" customFormat="1" ht="15.6" x14ac:dyDescent="0.3">
      <c r="E321" s="1420" t="s">
        <v>551</v>
      </c>
      <c r="F321" s="1420"/>
      <c r="G321" s="1420"/>
      <c r="H321" s="1420"/>
      <c r="I321" s="1420"/>
      <c r="K321" s="1420" t="s">
        <v>553</v>
      </c>
      <c r="L321" s="1420"/>
      <c r="M321" s="1420"/>
      <c r="N321" s="1420"/>
      <c r="O321" s="1420"/>
    </row>
    <row r="322" spans="1:15" s="84" customFormat="1" ht="218.4" x14ac:dyDescent="0.3">
      <c r="A322" s="480" t="s">
        <v>466</v>
      </c>
    </row>
    <row r="323" spans="1:15" s="84" customFormat="1" ht="15.6" x14ac:dyDescent="0.3"/>
    <row r="324" spans="1:15" s="84" customFormat="1" ht="15.6" x14ac:dyDescent="0.3"/>
    <row r="325" spans="1:15" s="84" customFormat="1" ht="15.6" x14ac:dyDescent="0.3"/>
    <row r="326" spans="1:15" s="84" customFormat="1" ht="15.6" x14ac:dyDescent="0.3"/>
    <row r="327" spans="1:15" s="84" customFormat="1" ht="15.6" x14ac:dyDescent="0.3"/>
    <row r="328" spans="1:15" s="84" customFormat="1" ht="15.6" x14ac:dyDescent="0.3"/>
    <row r="329" spans="1:15" s="84" customFormat="1" ht="15.6" x14ac:dyDescent="0.3"/>
    <row r="330" spans="1:15" s="84" customFormat="1" ht="15.6" x14ac:dyDescent="0.3"/>
    <row r="331" spans="1:15" s="84" customFormat="1" ht="15.6" x14ac:dyDescent="0.3"/>
    <row r="332" spans="1:15" s="84" customFormat="1" ht="15.6" x14ac:dyDescent="0.3"/>
    <row r="333" spans="1:15" s="84" customFormat="1" ht="15.6" x14ac:dyDescent="0.3"/>
    <row r="334" spans="1:15" s="84" customFormat="1" ht="15.6" x14ac:dyDescent="0.3"/>
    <row r="335" spans="1:15" s="84" customFormat="1" ht="15.6" x14ac:dyDescent="0.3"/>
    <row r="336" spans="1:15" s="84" customFormat="1" ht="15.6" x14ac:dyDescent="0.3"/>
    <row r="337" s="84" customFormat="1" ht="15.6" x14ac:dyDescent="0.3"/>
    <row r="338" s="84" customFormat="1" ht="15.6" x14ac:dyDescent="0.3"/>
    <row r="339" s="84" customFormat="1" ht="15.6" x14ac:dyDescent="0.3"/>
    <row r="340" s="84" customFormat="1" ht="15.6" x14ac:dyDescent="0.3"/>
    <row r="341" s="84" customFormat="1" ht="15.6" x14ac:dyDescent="0.3"/>
    <row r="342" s="84" customFormat="1" ht="15.6" x14ac:dyDescent="0.3"/>
    <row r="343" s="84" customFormat="1" ht="15.6" x14ac:dyDescent="0.3"/>
    <row r="344" s="84" customFormat="1" ht="15.6" x14ac:dyDescent="0.3"/>
    <row r="345" s="84" customFormat="1" ht="15.6" x14ac:dyDescent="0.3"/>
    <row r="346" s="84" customFormat="1" ht="15.6" x14ac:dyDescent="0.3"/>
    <row r="347" s="84" customFormat="1" ht="15.6" x14ac:dyDescent="0.3"/>
    <row r="348" s="84" customFormat="1" ht="15.6" x14ac:dyDescent="0.3"/>
    <row r="349" s="84" customFormat="1" ht="15.6" x14ac:dyDescent="0.3"/>
    <row r="350" s="84" customFormat="1" ht="15.6" x14ac:dyDescent="0.3"/>
  </sheetData>
  <mergeCells count="335">
    <mergeCell ref="B230:I230"/>
    <mergeCell ref="J230:K230"/>
    <mergeCell ref="L230:M230"/>
    <mergeCell ref="B227:I227"/>
    <mergeCell ref="J227:K227"/>
    <mergeCell ref="L227:M227"/>
    <mergeCell ref="N227:O227"/>
    <mergeCell ref="B228:I228"/>
    <mergeCell ref="J228:K228"/>
    <mergeCell ref="L228:M228"/>
    <mergeCell ref="N228:O228"/>
    <mergeCell ref="B229:I229"/>
    <mergeCell ref="J229:K229"/>
    <mergeCell ref="L229:M229"/>
    <mergeCell ref="N229:O229"/>
    <mergeCell ref="N230:O230"/>
    <mergeCell ref="A17:O17"/>
    <mergeCell ref="A18:O18"/>
    <mergeCell ref="A54:O54"/>
    <mergeCell ref="A55:H55"/>
    <mergeCell ref="I55:O55"/>
    <mergeCell ref="I60:O60"/>
    <mergeCell ref="A1:O1"/>
    <mergeCell ref="A2:O2"/>
    <mergeCell ref="A3:O3"/>
    <mergeCell ref="A19:O19"/>
    <mergeCell ref="A21:O21"/>
    <mergeCell ref="A52:O52"/>
    <mergeCell ref="A53:O53"/>
    <mergeCell ref="A15:O15"/>
    <mergeCell ref="A16:O16"/>
    <mergeCell ref="B58:E58"/>
    <mergeCell ref="F58:P58"/>
    <mergeCell ref="B60:H60"/>
    <mergeCell ref="B62:H62"/>
    <mergeCell ref="B66:D66"/>
    <mergeCell ref="F66:H66"/>
    <mergeCell ref="J66:K66"/>
    <mergeCell ref="G114:H114"/>
    <mergeCell ref="M86:N86"/>
    <mergeCell ref="C113:D113"/>
    <mergeCell ref="B73:O73"/>
    <mergeCell ref="B67:F67"/>
    <mergeCell ref="B69:F69"/>
    <mergeCell ref="H69:L69"/>
    <mergeCell ref="M83:N83"/>
    <mergeCell ref="B84:I84"/>
    <mergeCell ref="M84:N84"/>
    <mergeCell ref="B85:I85"/>
    <mergeCell ref="M85:N85"/>
    <mergeCell ref="M75:N76"/>
    <mergeCell ref="O75:O76"/>
    <mergeCell ref="M77:N77"/>
    <mergeCell ref="B78:I78"/>
    <mergeCell ref="M78:N78"/>
    <mergeCell ref="B79:I79"/>
    <mergeCell ref="M79:N79"/>
    <mergeCell ref="B80:I80"/>
    <mergeCell ref="M115:N115"/>
    <mergeCell ref="G109:H109"/>
    <mergeCell ref="G110:H110"/>
    <mergeCell ref="G111:H111"/>
    <mergeCell ref="G112:H112"/>
    <mergeCell ref="G113:H113"/>
    <mergeCell ref="G115:H115"/>
    <mergeCell ref="G116:H116"/>
    <mergeCell ref="C114:D114"/>
    <mergeCell ref="I115:J115"/>
    <mergeCell ref="C115:D115"/>
    <mergeCell ref="C116:D116"/>
    <mergeCell ref="K113:L113"/>
    <mergeCell ref="K114:L114"/>
    <mergeCell ref="K115:L115"/>
    <mergeCell ref="K116:L116"/>
    <mergeCell ref="M113:N113"/>
    <mergeCell ref="M114:N114"/>
    <mergeCell ref="M116:N116"/>
    <mergeCell ref="C111:D111"/>
    <mergeCell ref="C112:D112"/>
    <mergeCell ref="E111:F111"/>
    <mergeCell ref="M80:N80"/>
    <mergeCell ref="B81:I81"/>
    <mergeCell ref="M81:N81"/>
    <mergeCell ref="A75:A76"/>
    <mergeCell ref="B75:I76"/>
    <mergeCell ref="J75:L75"/>
    <mergeCell ref="B77:I77"/>
    <mergeCell ref="B86:I86"/>
    <mergeCell ref="C110:D110"/>
    <mergeCell ref="B87:I87"/>
    <mergeCell ref="B88:I88"/>
    <mergeCell ref="C107:N107"/>
    <mergeCell ref="E109:F109"/>
    <mergeCell ref="E110:F110"/>
    <mergeCell ref="I108:J108"/>
    <mergeCell ref="M108:N108"/>
    <mergeCell ref="K109:L109"/>
    <mergeCell ref="K110:L110"/>
    <mergeCell ref="M103:N103"/>
    <mergeCell ref="M94:N94"/>
    <mergeCell ref="M95:N95"/>
    <mergeCell ref="M96:N96"/>
    <mergeCell ref="M87:N87"/>
    <mergeCell ref="B82:I82"/>
    <mergeCell ref="M82:N82"/>
    <mergeCell ref="B83:I83"/>
    <mergeCell ref="M88:N88"/>
    <mergeCell ref="A109:B109"/>
    <mergeCell ref="A110:B110"/>
    <mergeCell ref="A111:B111"/>
    <mergeCell ref="N203:O203"/>
    <mergeCell ref="L203:M203"/>
    <mergeCell ref="J203:K203"/>
    <mergeCell ref="J202:O202"/>
    <mergeCell ref="B202:I203"/>
    <mergeCell ref="A202:A203"/>
    <mergeCell ref="B200:O200"/>
    <mergeCell ref="I116:J116"/>
    <mergeCell ref="K111:L111"/>
    <mergeCell ref="I113:J113"/>
    <mergeCell ref="I114:J114"/>
    <mergeCell ref="E113:F113"/>
    <mergeCell ref="E114:F114"/>
    <mergeCell ref="A135:A136"/>
    <mergeCell ref="B135:I135"/>
    <mergeCell ref="J135:Q135"/>
    <mergeCell ref="B136:E136"/>
    <mergeCell ref="F136:I136"/>
    <mergeCell ref="J136:M136"/>
    <mergeCell ref="N136:Q136"/>
    <mergeCell ref="B137:I137"/>
    <mergeCell ref="J137:Q137"/>
    <mergeCell ref="B186:I186"/>
    <mergeCell ref="J186:Q186"/>
    <mergeCell ref="J204:K204"/>
    <mergeCell ref="L204:M204"/>
    <mergeCell ref="N204:O204"/>
    <mergeCell ref="B204:I204"/>
    <mergeCell ref="B165:I165"/>
    <mergeCell ref="J165:Q165"/>
    <mergeCell ref="B169:I169"/>
    <mergeCell ref="J169:Q169"/>
    <mergeCell ref="B173:I173"/>
    <mergeCell ref="J173:Q173"/>
    <mergeCell ref="B161:I161"/>
    <mergeCell ref="J161:Q161"/>
    <mergeCell ref="B157:I157"/>
    <mergeCell ref="J157:Q157"/>
    <mergeCell ref="B153:I153"/>
    <mergeCell ref="J153:Q153"/>
    <mergeCell ref="B149:I149"/>
    <mergeCell ref="B205:I205"/>
    <mergeCell ref="J205:K205"/>
    <mergeCell ref="L205:M205"/>
    <mergeCell ref="N205:O205"/>
    <mergeCell ref="N206:O206"/>
    <mergeCell ref="A265:O265"/>
    <mergeCell ref="A271:O271"/>
    <mergeCell ref="A279:O279"/>
    <mergeCell ref="A286:O286"/>
    <mergeCell ref="J216:K216"/>
    <mergeCell ref="L216:M216"/>
    <mergeCell ref="N216:O216"/>
    <mergeCell ref="B217:I217"/>
    <mergeCell ref="J217:K217"/>
    <mergeCell ref="L217:M217"/>
    <mergeCell ref="N217:O217"/>
    <mergeCell ref="B218:I218"/>
    <mergeCell ref="J218:K218"/>
    <mergeCell ref="L218:M218"/>
    <mergeCell ref="N218:O218"/>
    <mergeCell ref="B219:I219"/>
    <mergeCell ref="J219:K219"/>
    <mergeCell ref="L219:M219"/>
    <mergeCell ref="N219:O219"/>
    <mergeCell ref="B225:I225"/>
    <mergeCell ref="J225:K225"/>
    <mergeCell ref="L225:M225"/>
    <mergeCell ref="N225:O225"/>
    <mergeCell ref="B226:I226"/>
    <mergeCell ref="J226:K226"/>
    <mergeCell ref="L226:M226"/>
    <mergeCell ref="N226:O226"/>
    <mergeCell ref="N224:O224"/>
    <mergeCell ref="B206:I206"/>
    <mergeCell ref="J206:K206"/>
    <mergeCell ref="L206:M206"/>
    <mergeCell ref="B207:I207"/>
    <mergeCell ref="J207:K207"/>
    <mergeCell ref="L207:M207"/>
    <mergeCell ref="N207:O207"/>
    <mergeCell ref="B224:I224"/>
    <mergeCell ref="J224:K224"/>
    <mergeCell ref="L224:M224"/>
    <mergeCell ref="B216:I216"/>
    <mergeCell ref="B220:I220"/>
    <mergeCell ref="J220:K220"/>
    <mergeCell ref="L220:M220"/>
    <mergeCell ref="N220:O220"/>
    <mergeCell ref="B221:I221"/>
    <mergeCell ref="J221:K221"/>
    <mergeCell ref="L221:M221"/>
    <mergeCell ref="N221:O221"/>
    <mergeCell ref="B222:I222"/>
    <mergeCell ref="J222:K222"/>
    <mergeCell ref="L222:M222"/>
    <mergeCell ref="N222:O222"/>
    <mergeCell ref="B215:I215"/>
    <mergeCell ref="E321:I321"/>
    <mergeCell ref="K321:O321"/>
    <mergeCell ref="A306:I309"/>
    <mergeCell ref="A320:D320"/>
    <mergeCell ref="A313:G313"/>
    <mergeCell ref="I313:O313"/>
    <mergeCell ref="I312:O312"/>
    <mergeCell ref="A312:G312"/>
    <mergeCell ref="E317:I317"/>
    <mergeCell ref="E318:I318"/>
    <mergeCell ref="K317:O317"/>
    <mergeCell ref="K318:O318"/>
    <mergeCell ref="E320:I320"/>
    <mergeCell ref="A317:D317"/>
    <mergeCell ref="K320:O320"/>
    <mergeCell ref="B301:O301"/>
    <mergeCell ref="B303:O303"/>
    <mergeCell ref="B232:O232"/>
    <mergeCell ref="B239:O239"/>
    <mergeCell ref="B246:O246"/>
    <mergeCell ref="B253:O253"/>
    <mergeCell ref="B264:O264"/>
    <mergeCell ref="B270:O270"/>
    <mergeCell ref="A240:O240"/>
    <mergeCell ref="A233:O233"/>
    <mergeCell ref="A247:O247"/>
    <mergeCell ref="A254:O254"/>
    <mergeCell ref="A293:O293"/>
    <mergeCell ref="B278:O278"/>
    <mergeCell ref="B285:O285"/>
    <mergeCell ref="B292:O292"/>
    <mergeCell ref="M97:N97"/>
    <mergeCell ref="M98:N98"/>
    <mergeCell ref="M99:N99"/>
    <mergeCell ref="M100:N100"/>
    <mergeCell ref="M101:N101"/>
    <mergeCell ref="M102:N102"/>
    <mergeCell ref="O107:O108"/>
    <mergeCell ref="A107:B108"/>
    <mergeCell ref="K112:L112"/>
    <mergeCell ref="M109:N109"/>
    <mergeCell ref="M110:N110"/>
    <mergeCell ref="M111:N111"/>
    <mergeCell ref="M112:N112"/>
    <mergeCell ref="A112:B112"/>
    <mergeCell ref="B98:I98"/>
    <mergeCell ref="B99:I99"/>
    <mergeCell ref="B100:I100"/>
    <mergeCell ref="B101:I101"/>
    <mergeCell ref="B102:I102"/>
    <mergeCell ref="B103:I103"/>
    <mergeCell ref="K108:L108"/>
    <mergeCell ref="I109:J109"/>
    <mergeCell ref="I110:J110"/>
    <mergeCell ref="I111:J111"/>
    <mergeCell ref="J130:K130"/>
    <mergeCell ref="G130:H130"/>
    <mergeCell ref="E131:H131"/>
    <mergeCell ref="B130:C130"/>
    <mergeCell ref="A113:B113"/>
    <mergeCell ref="A114:B114"/>
    <mergeCell ref="A115:B115"/>
    <mergeCell ref="C108:D108"/>
    <mergeCell ref="C109:D109"/>
    <mergeCell ref="E108:F108"/>
    <mergeCell ref="E115:F115"/>
    <mergeCell ref="E116:F116"/>
    <mergeCell ref="G108:H108"/>
    <mergeCell ref="I112:J112"/>
    <mergeCell ref="E112:F112"/>
    <mergeCell ref="J215:K215"/>
    <mergeCell ref="L215:M215"/>
    <mergeCell ref="N215:O215"/>
    <mergeCell ref="B223:I223"/>
    <mergeCell ref="J223:K223"/>
    <mergeCell ref="L223:M223"/>
    <mergeCell ref="N223:O223"/>
    <mergeCell ref="B208:I208"/>
    <mergeCell ref="J208:K208"/>
    <mergeCell ref="L208:M208"/>
    <mergeCell ref="N208:O208"/>
    <mergeCell ref="B209:I209"/>
    <mergeCell ref="J209:K209"/>
    <mergeCell ref="L209:M209"/>
    <mergeCell ref="N209:O209"/>
    <mergeCell ref="B210:I210"/>
    <mergeCell ref="J210:K210"/>
    <mergeCell ref="L210:M210"/>
    <mergeCell ref="N210:O210"/>
    <mergeCell ref="B211:I211"/>
    <mergeCell ref="J211:K211"/>
    <mergeCell ref="L211:M211"/>
    <mergeCell ref="N211:O211"/>
    <mergeCell ref="B94:I94"/>
    <mergeCell ref="B95:I95"/>
    <mergeCell ref="B96:I96"/>
    <mergeCell ref="B97:I97"/>
    <mergeCell ref="B213:I213"/>
    <mergeCell ref="J213:K213"/>
    <mergeCell ref="L213:M213"/>
    <mergeCell ref="N213:O213"/>
    <mergeCell ref="B214:I214"/>
    <mergeCell ref="J214:K214"/>
    <mergeCell ref="L214:M214"/>
    <mergeCell ref="N214:O214"/>
    <mergeCell ref="B212:I212"/>
    <mergeCell ref="J212:K212"/>
    <mergeCell ref="L212:M212"/>
    <mergeCell ref="N212:O212"/>
    <mergeCell ref="J149:Q149"/>
    <mergeCell ref="B145:I145"/>
    <mergeCell ref="J145:Q145"/>
    <mergeCell ref="B141:I141"/>
    <mergeCell ref="J141:Q141"/>
    <mergeCell ref="A116:B116"/>
    <mergeCell ref="B131:C131"/>
    <mergeCell ref="M130:N130"/>
    <mergeCell ref="M89:N89"/>
    <mergeCell ref="M90:N90"/>
    <mergeCell ref="M91:N91"/>
    <mergeCell ref="M92:N92"/>
    <mergeCell ref="M93:N93"/>
    <mergeCell ref="B89:I89"/>
    <mergeCell ref="B90:I90"/>
    <mergeCell ref="B91:I91"/>
    <mergeCell ref="B92:I92"/>
    <mergeCell ref="B93:I93"/>
  </mergeCells>
  <pageMargins left="0.59055118110236227" right="0.31496062992125984" top="0.31496062992125984" bottom="0.51181102362204722" header="0" footer="0.19685039370078741"/>
  <pageSetup paperSize="9" orientation="portrait" verticalDpi="300" r:id="rId1"/>
  <rowBreaks count="1" manualBreakCount="1">
    <brk id="53" max="1638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9A9688CA-5EBB-44B2-B614-4D63910F5109}">
            <xm:f>IF(ISBLANK('\Users\User\Documents\20180214-17_ПервенствоКрая2005-2006\[20180214-17_ПервенствоКрая2005-2006-04.xlsm]Стартовый протокол'!#REF!),FALSE,IF(IF(ISNUMBER('\Users\User\Documents\20180214-17_ПервенствоКрая2005-2006\[20180214-17_ПервенствоКрая2005-2006-04.xlsm]Стартовый протокол'!#REF!),IF(YEAR(TODAY())-'\Users\User\Documents\20180214-17_ПервенствоКрая2005-2006\[20180214-17_ПервенствоКрая2005-2006-04.xlsm]Стартовый протокол'!#REF!&lt;='\Users\User\Documents\20180214-17_ПервенствоКрая2005-2006\[20180214-17_ПервенствоКрая2005-2006-04.xlsm]Стартовый протокол'!#REF!,FALSE,TRUE),FALSE),TRUE,IF(ISNUMBER('\Users\User\Documents\20180214-17_ПервенствоКрая2005-2006\[20180214-17_ПервенствоКрая2005-2006-04.xlsm]Стартовый протокол'!#REF!),IF(YEAR(TODAY())-'\Users\User\Documents\20180214-17_ПервенствоКрая2005-2006\[20180214-17_ПервенствоКрая2005-2006-04.xlsm]Стартовый протокол'!#REF!&lt;'\Users\User\Documents\20180214-17_ПервенствоКрая2005-2006\[20180214-17_ПервенствоКрая2005-2006-04.xlsm]Стартовый протокол'!#REF!,TRUE,FALSE),FALSE)))</xm:f>
            <x14:dxf>
              <font>
                <color rgb="FFFFFF00"/>
              </font>
              <fill>
                <patternFill>
                  <bgColor rgb="FFFF0000"/>
                </patternFill>
              </fill>
            </x14:dxf>
          </x14:cfRule>
          <xm:sqref>W198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/>
  <dimension ref="A1:T67"/>
  <sheetViews>
    <sheetView topLeftCell="E1" workbookViewId="0">
      <selection activeCell="S2" sqref="S2:T5"/>
    </sheetView>
  </sheetViews>
  <sheetFormatPr defaultColWidth="9.109375" defaultRowHeight="15.6" x14ac:dyDescent="0.3"/>
  <cols>
    <col min="1" max="1" width="9.88671875" style="84" customWidth="1"/>
    <col min="2" max="2" width="8" style="84" customWidth="1"/>
    <col min="3" max="3" width="3.6640625" style="84" customWidth="1"/>
    <col min="4" max="5" width="6.109375" style="84" customWidth="1"/>
    <col min="6" max="6" width="4.33203125" style="84" customWidth="1"/>
    <col min="7" max="7" width="10.109375" style="84" customWidth="1"/>
    <col min="8" max="8" width="10.44140625" style="84" customWidth="1"/>
    <col min="9" max="9" width="11.33203125" style="84" customWidth="1"/>
    <col min="10" max="10" width="1.109375" style="84" customWidth="1"/>
    <col min="11" max="11" width="0.88671875" style="84" customWidth="1"/>
    <col min="12" max="12" width="9.88671875" style="84" customWidth="1"/>
    <col min="13" max="13" width="8" style="84" customWidth="1"/>
    <col min="14" max="14" width="3.6640625" style="84" customWidth="1"/>
    <col min="15" max="16" width="6.109375" style="84" customWidth="1"/>
    <col min="17" max="17" width="4.33203125" style="84" customWidth="1"/>
    <col min="18" max="18" width="10.109375" style="84" customWidth="1"/>
    <col min="19" max="19" width="10.44140625" style="84" customWidth="1"/>
    <col min="20" max="20" width="11.33203125" style="84" customWidth="1"/>
    <col min="21" max="23" width="1.33203125" style="84" customWidth="1"/>
    <col min="24" max="25" width="1.44140625" style="84" customWidth="1"/>
    <col min="26" max="27" width="1.5546875" style="84" customWidth="1"/>
    <col min="28" max="16384" width="9.109375" style="84"/>
  </cols>
  <sheetData>
    <row r="1" spans="1:20" ht="20.399999999999999" x14ac:dyDescent="0.3">
      <c r="A1" s="494"/>
      <c r="B1" s="494"/>
      <c r="C1" s="494"/>
      <c r="D1" s="494"/>
      <c r="E1" s="494"/>
      <c r="F1" s="543" t="s">
        <v>564</v>
      </c>
      <c r="G1" s="494"/>
      <c r="H1" s="494"/>
      <c r="I1" s="494"/>
      <c r="J1" s="544"/>
      <c r="K1" s="494"/>
      <c r="L1" s="494"/>
      <c r="M1" s="494"/>
      <c r="N1" s="494"/>
      <c r="O1" s="494"/>
      <c r="P1" s="494"/>
      <c r="Q1" s="543" t="s">
        <v>564</v>
      </c>
      <c r="R1" s="494"/>
      <c r="S1" s="494"/>
      <c r="T1" s="494"/>
    </row>
    <row r="2" spans="1:20" x14ac:dyDescent="0.3">
      <c r="A2" s="1464" t="s">
        <v>565</v>
      </c>
      <c r="B2" s="1464"/>
      <c r="C2" s="1464"/>
      <c r="D2" s="530"/>
      <c r="H2" s="533" t="s">
        <v>185</v>
      </c>
      <c r="I2" s="533" t="s">
        <v>184</v>
      </c>
      <c r="J2" s="540"/>
      <c r="L2" s="1464" t="s">
        <v>565</v>
      </c>
      <c r="M2" s="1464"/>
      <c r="N2" s="1464"/>
      <c r="O2" s="531"/>
      <c r="S2" s="533" t="s">
        <v>185</v>
      </c>
      <c r="T2" s="533" t="s">
        <v>184</v>
      </c>
    </row>
    <row r="3" spans="1:20" x14ac:dyDescent="0.3">
      <c r="A3" s="1464"/>
      <c r="B3" s="1464"/>
      <c r="C3" s="1464"/>
      <c r="D3" s="476"/>
      <c r="H3" s="533" t="s">
        <v>560</v>
      </c>
      <c r="I3" s="533" t="s">
        <v>561</v>
      </c>
      <c r="J3" s="540"/>
      <c r="L3" s="1464"/>
      <c r="M3" s="1464"/>
      <c r="N3" s="1464"/>
      <c r="S3" s="533" t="s">
        <v>560</v>
      </c>
      <c r="T3" s="533" t="s">
        <v>561</v>
      </c>
    </row>
    <row r="4" spans="1:20" x14ac:dyDescent="0.3">
      <c r="A4" s="1466" t="s">
        <v>566</v>
      </c>
      <c r="B4" s="1466"/>
      <c r="C4" s="1466"/>
      <c r="D4" s="100"/>
      <c r="E4" s="524"/>
      <c r="H4" s="533" t="s">
        <v>183</v>
      </c>
      <c r="I4" s="533" t="s">
        <v>182</v>
      </c>
      <c r="J4" s="540"/>
      <c r="L4" s="1466" t="s">
        <v>566</v>
      </c>
      <c r="M4" s="1466"/>
      <c r="N4" s="1466"/>
      <c r="O4" s="494"/>
      <c r="P4" s="524"/>
      <c r="S4" s="533" t="s">
        <v>183</v>
      </c>
      <c r="T4" s="533" t="s">
        <v>182</v>
      </c>
    </row>
    <row r="5" spans="1:20" x14ac:dyDescent="0.3">
      <c r="A5" s="1462"/>
      <c r="B5" s="1462"/>
      <c r="C5" s="1462"/>
      <c r="D5" s="494"/>
      <c r="E5" s="524"/>
      <c r="H5" s="533" t="s">
        <v>201</v>
      </c>
      <c r="I5" s="533" t="s">
        <v>200</v>
      </c>
      <c r="J5" s="540"/>
      <c r="L5" s="1466"/>
      <c r="M5" s="1466"/>
      <c r="N5" s="1466"/>
      <c r="O5" s="494"/>
      <c r="P5" s="524"/>
      <c r="S5" s="533" t="s">
        <v>201</v>
      </c>
      <c r="T5" s="533" t="s">
        <v>200</v>
      </c>
    </row>
    <row r="6" spans="1:20" x14ac:dyDescent="0.3">
      <c r="A6" s="524"/>
      <c r="B6" s="524"/>
      <c r="C6" s="524"/>
      <c r="D6" s="526" t="s">
        <v>23</v>
      </c>
      <c r="E6" s="525"/>
      <c r="F6" s="489"/>
      <c r="G6" s="489"/>
      <c r="H6" s="489"/>
      <c r="I6" s="489"/>
      <c r="J6" s="540"/>
      <c r="L6" s="524"/>
      <c r="M6" s="524"/>
      <c r="N6" s="524"/>
      <c r="O6" s="526" t="s">
        <v>23</v>
      </c>
      <c r="P6" s="525"/>
      <c r="Q6" s="489"/>
      <c r="R6" s="489"/>
      <c r="S6" s="489"/>
      <c r="T6" s="489"/>
    </row>
    <row r="7" spans="1:20" ht="6" customHeight="1" x14ac:dyDescent="0.35">
      <c r="A7" s="524"/>
      <c r="B7" s="524"/>
      <c r="C7" s="524"/>
      <c r="D7" s="524"/>
      <c r="E7" s="524"/>
      <c r="J7" s="540"/>
      <c r="L7" s="524"/>
      <c r="M7" s="524"/>
      <c r="N7" s="524"/>
      <c r="O7" s="524"/>
      <c r="P7" s="524"/>
    </row>
    <row r="8" spans="1:20" x14ac:dyDescent="0.3">
      <c r="A8" s="509" t="s">
        <v>567</v>
      </c>
      <c r="B8" s="1411" t="s">
        <v>26</v>
      </c>
      <c r="C8" s="1411"/>
      <c r="D8" s="1411"/>
      <c r="E8" s="1411"/>
      <c r="F8" s="1411"/>
      <c r="G8" s="1411"/>
      <c r="H8" s="529" t="s">
        <v>251</v>
      </c>
      <c r="I8" s="509" t="s">
        <v>571</v>
      </c>
      <c r="J8" s="540"/>
      <c r="L8" s="509" t="s">
        <v>567</v>
      </c>
      <c r="M8" s="1411" t="s">
        <v>26</v>
      </c>
      <c r="N8" s="1411"/>
      <c r="O8" s="1411"/>
      <c r="P8" s="1411"/>
      <c r="Q8" s="1411"/>
      <c r="R8" s="1411"/>
      <c r="S8" s="529" t="s">
        <v>251</v>
      </c>
      <c r="T8" s="509" t="s">
        <v>571</v>
      </c>
    </row>
    <row r="9" spans="1:20" ht="18" customHeight="1" x14ac:dyDescent="0.35">
      <c r="A9" s="529"/>
      <c r="B9" s="1461"/>
      <c r="C9" s="1461"/>
      <c r="D9" s="1461"/>
      <c r="E9" s="1461"/>
      <c r="F9" s="1461"/>
      <c r="G9" s="1461"/>
      <c r="H9" s="529"/>
      <c r="I9" s="529"/>
      <c r="J9" s="540"/>
      <c r="L9" s="529"/>
      <c r="M9" s="1461"/>
      <c r="N9" s="1461"/>
      <c r="O9" s="1461"/>
      <c r="P9" s="1461"/>
      <c r="Q9" s="1461"/>
      <c r="R9" s="1461"/>
      <c r="S9" s="529"/>
      <c r="T9" s="529"/>
    </row>
    <row r="10" spans="1:20" ht="18" customHeight="1" x14ac:dyDescent="0.35">
      <c r="A10" s="528"/>
      <c r="B10" s="1462"/>
      <c r="C10" s="1462"/>
      <c r="D10" s="1462"/>
      <c r="E10" s="1462"/>
      <c r="F10" s="1462"/>
      <c r="G10" s="1462"/>
      <c r="H10" s="529"/>
      <c r="I10" s="529"/>
      <c r="J10" s="540"/>
      <c r="L10" s="528"/>
      <c r="M10" s="1462"/>
      <c r="N10" s="1462"/>
      <c r="O10" s="1462"/>
      <c r="P10" s="1462"/>
      <c r="Q10" s="1462"/>
      <c r="R10" s="1462"/>
      <c r="S10" s="529"/>
      <c r="T10" s="529"/>
    </row>
    <row r="11" spans="1:20" ht="18" customHeight="1" x14ac:dyDescent="0.35">
      <c r="A11" s="527"/>
      <c r="B11" s="1463"/>
      <c r="C11" s="1463"/>
      <c r="D11" s="1463"/>
      <c r="E11" s="1463"/>
      <c r="F11" s="1463"/>
      <c r="G11" s="1463"/>
      <c r="H11" s="529"/>
      <c r="I11" s="529"/>
      <c r="J11" s="540"/>
      <c r="L11" s="527"/>
      <c r="M11" s="1463"/>
      <c r="N11" s="1463"/>
      <c r="O11" s="1463"/>
      <c r="P11" s="1463"/>
      <c r="Q11" s="1463"/>
      <c r="R11" s="1463"/>
      <c r="S11" s="529"/>
      <c r="T11" s="529"/>
    </row>
    <row r="12" spans="1:20" ht="18" customHeight="1" x14ac:dyDescent="0.35">
      <c r="A12" s="527"/>
      <c r="B12" s="1463"/>
      <c r="C12" s="1463"/>
      <c r="D12" s="1463"/>
      <c r="E12" s="1463"/>
      <c r="F12" s="1463"/>
      <c r="G12" s="1463"/>
      <c r="H12" s="529"/>
      <c r="I12" s="529"/>
      <c r="J12" s="540"/>
      <c r="L12" s="527"/>
      <c r="M12" s="1463"/>
      <c r="N12" s="1463"/>
      <c r="O12" s="1463"/>
      <c r="P12" s="1463"/>
      <c r="Q12" s="1463"/>
      <c r="R12" s="1463"/>
      <c r="S12" s="529"/>
      <c r="T12" s="529"/>
    </row>
    <row r="13" spans="1:20" ht="6.75" customHeight="1" x14ac:dyDescent="0.35">
      <c r="A13" s="494"/>
      <c r="B13" s="494"/>
      <c r="C13" s="494"/>
      <c r="D13" s="494"/>
      <c r="E13" s="494"/>
      <c r="J13" s="540"/>
      <c r="L13" s="494"/>
      <c r="M13" s="494"/>
      <c r="N13" s="494"/>
      <c r="O13" s="494"/>
      <c r="P13" s="494"/>
    </row>
    <row r="14" spans="1:20" s="219" customFormat="1" ht="14.25" customHeight="1" x14ac:dyDescent="0.35">
      <c r="A14" s="537" t="s">
        <v>7</v>
      </c>
      <c r="B14" s="537"/>
      <c r="C14" s="537"/>
      <c r="D14" s="537" t="s">
        <v>30</v>
      </c>
      <c r="E14" s="537"/>
      <c r="F14" s="537"/>
      <c r="G14" s="542" t="s">
        <v>31</v>
      </c>
      <c r="H14" s="537"/>
      <c r="I14" s="537"/>
      <c r="J14" s="541"/>
      <c r="L14" s="537" t="s">
        <v>7</v>
      </c>
      <c r="M14" s="537"/>
      <c r="N14" s="537"/>
      <c r="O14" s="537" t="s">
        <v>30</v>
      </c>
      <c r="P14" s="537"/>
      <c r="Q14" s="537"/>
      <c r="R14" s="542" t="s">
        <v>31</v>
      </c>
      <c r="S14" s="537"/>
      <c r="T14" s="537"/>
    </row>
    <row r="15" spans="1:20" ht="11.25" customHeight="1" x14ac:dyDescent="0.3">
      <c r="A15" s="1187" t="s">
        <v>569</v>
      </c>
      <c r="B15" s="1187"/>
      <c r="C15" s="1187"/>
      <c r="D15" s="1187"/>
      <c r="E15" s="1187"/>
      <c r="F15" s="1187"/>
      <c r="G15" s="1187"/>
      <c r="H15" s="1187"/>
      <c r="I15" s="1187"/>
      <c r="J15" s="540"/>
      <c r="L15" s="1187" t="s">
        <v>569</v>
      </c>
      <c r="M15" s="1187"/>
      <c r="N15" s="1187"/>
      <c r="O15" s="1187"/>
      <c r="P15" s="1187"/>
      <c r="Q15" s="1187"/>
      <c r="R15" s="1187"/>
      <c r="S15" s="1187"/>
      <c r="T15" s="1187"/>
    </row>
    <row r="16" spans="1:20" ht="14.25" customHeight="1" x14ac:dyDescent="0.35">
      <c r="C16" s="1465"/>
      <c r="D16" s="1465"/>
      <c r="E16" s="1465"/>
      <c r="F16" s="1465"/>
      <c r="G16" s="1465"/>
      <c r="J16" s="540"/>
      <c r="N16" s="1465"/>
      <c r="O16" s="1465"/>
      <c r="P16" s="1465"/>
      <c r="Q16" s="1465"/>
      <c r="R16" s="1465"/>
    </row>
    <row r="17" spans="1:20" ht="10.5" customHeight="1" x14ac:dyDescent="0.3">
      <c r="A17" s="494"/>
      <c r="B17" s="494"/>
      <c r="C17" s="1187" t="s">
        <v>570</v>
      </c>
      <c r="D17" s="1187"/>
      <c r="E17" s="1187"/>
      <c r="F17" s="1187"/>
      <c r="G17" s="1187"/>
      <c r="J17" s="540"/>
      <c r="L17" s="494"/>
      <c r="M17" s="494"/>
      <c r="N17" s="1187" t="s">
        <v>570</v>
      </c>
      <c r="O17" s="1187"/>
      <c r="P17" s="1187"/>
      <c r="Q17" s="1187"/>
      <c r="R17" s="1187"/>
    </row>
    <row r="18" spans="1:20" x14ac:dyDescent="0.3">
      <c r="A18" s="528" t="s">
        <v>568</v>
      </c>
      <c r="B18" s="527"/>
      <c r="C18" s="494"/>
      <c r="D18" s="494"/>
      <c r="H18" s="509" t="s">
        <v>33</v>
      </c>
      <c r="I18" s="529"/>
      <c r="J18" s="540"/>
      <c r="L18" s="528" t="s">
        <v>568</v>
      </c>
      <c r="M18" s="527"/>
      <c r="N18" s="494"/>
      <c r="O18" s="494"/>
      <c r="S18" s="509" t="s">
        <v>33</v>
      </c>
      <c r="T18" s="529"/>
    </row>
    <row r="19" spans="1:20" x14ac:dyDescent="0.3">
      <c r="A19" s="528" t="s">
        <v>76</v>
      </c>
      <c r="B19" s="527"/>
      <c r="C19" s="494"/>
      <c r="D19" s="494"/>
      <c r="H19" s="509" t="s">
        <v>37</v>
      </c>
      <c r="I19" s="529"/>
      <c r="J19" s="540"/>
      <c r="L19" s="528" t="s">
        <v>76</v>
      </c>
      <c r="M19" s="527"/>
      <c r="N19" s="494"/>
      <c r="O19" s="494"/>
      <c r="S19" s="509" t="s">
        <v>37</v>
      </c>
      <c r="T19" s="529"/>
    </row>
    <row r="20" spans="1:20" ht="5.25" customHeight="1" x14ac:dyDescent="0.35">
      <c r="A20" s="494"/>
      <c r="B20" s="494"/>
      <c r="C20" s="494"/>
      <c r="D20" s="494"/>
      <c r="J20" s="540"/>
      <c r="L20" s="494"/>
      <c r="M20" s="494"/>
      <c r="N20" s="494"/>
      <c r="O20" s="494"/>
    </row>
    <row r="21" spans="1:20" ht="5.25" customHeight="1" thickBot="1" x14ac:dyDescent="0.4">
      <c r="A21" s="538"/>
      <c r="B21" s="538"/>
      <c r="C21" s="539"/>
      <c r="D21" s="539"/>
      <c r="E21" s="539"/>
      <c r="F21" s="539"/>
      <c r="G21" s="539"/>
      <c r="H21" s="539"/>
      <c r="I21" s="539"/>
      <c r="J21" s="534"/>
      <c r="K21" s="532"/>
      <c r="L21" s="538"/>
      <c r="M21" s="538"/>
      <c r="N21" s="539"/>
      <c r="O21" s="539"/>
      <c r="P21" s="539"/>
      <c r="Q21" s="539"/>
      <c r="R21" s="539"/>
      <c r="S21" s="539"/>
      <c r="T21" s="539"/>
    </row>
    <row r="22" spans="1:20" ht="5.25" customHeight="1" x14ac:dyDescent="0.3">
      <c r="J22" s="535"/>
      <c r="K22" s="536"/>
    </row>
    <row r="23" spans="1:20" ht="20.399999999999999" x14ac:dyDescent="0.35">
      <c r="F23" s="518" t="s">
        <v>564</v>
      </c>
      <c r="J23" s="540"/>
      <c r="Q23" s="518" t="s">
        <v>564</v>
      </c>
    </row>
    <row r="24" spans="1:20" x14ac:dyDescent="0.3">
      <c r="A24" s="1464" t="s">
        <v>565</v>
      </c>
      <c r="B24" s="1464"/>
      <c r="C24" s="1464"/>
      <c r="D24" s="530"/>
      <c r="H24" s="533" t="s">
        <v>185</v>
      </c>
      <c r="I24" s="533" t="s">
        <v>184</v>
      </c>
      <c r="J24" s="540"/>
      <c r="L24" s="1464" t="s">
        <v>565</v>
      </c>
      <c r="M24" s="1464"/>
      <c r="N24" s="1464"/>
      <c r="O24" s="531"/>
      <c r="S24" s="533" t="s">
        <v>185</v>
      </c>
      <c r="T24" s="533" t="s">
        <v>184</v>
      </c>
    </row>
    <row r="25" spans="1:20" x14ac:dyDescent="0.3">
      <c r="A25" s="1464"/>
      <c r="B25" s="1464"/>
      <c r="C25" s="1464"/>
      <c r="D25" s="476"/>
      <c r="H25" s="533" t="s">
        <v>560</v>
      </c>
      <c r="I25" s="533" t="s">
        <v>561</v>
      </c>
      <c r="J25" s="540"/>
      <c r="L25" s="1464"/>
      <c r="M25" s="1464"/>
      <c r="N25" s="1464"/>
      <c r="S25" s="533" t="s">
        <v>560</v>
      </c>
      <c r="T25" s="533" t="s">
        <v>561</v>
      </c>
    </row>
    <row r="26" spans="1:20" x14ac:dyDescent="0.3">
      <c r="A26" s="1466" t="s">
        <v>566</v>
      </c>
      <c r="B26" s="1466"/>
      <c r="C26" s="1466"/>
      <c r="D26" s="100"/>
      <c r="E26" s="524"/>
      <c r="H26" s="533" t="s">
        <v>183</v>
      </c>
      <c r="I26" s="533" t="s">
        <v>182</v>
      </c>
      <c r="J26" s="540"/>
      <c r="L26" s="1466" t="s">
        <v>566</v>
      </c>
      <c r="M26" s="1466"/>
      <c r="N26" s="1466"/>
      <c r="O26" s="494"/>
      <c r="P26" s="524"/>
      <c r="S26" s="533" t="s">
        <v>183</v>
      </c>
      <c r="T26" s="533" t="s">
        <v>182</v>
      </c>
    </row>
    <row r="27" spans="1:20" x14ac:dyDescent="0.3">
      <c r="A27" s="1462"/>
      <c r="B27" s="1462"/>
      <c r="C27" s="1462"/>
      <c r="D27" s="494"/>
      <c r="E27" s="524"/>
      <c r="H27" s="533" t="s">
        <v>201</v>
      </c>
      <c r="I27" s="533" t="s">
        <v>200</v>
      </c>
      <c r="J27" s="540"/>
      <c r="L27" s="1466"/>
      <c r="M27" s="1466"/>
      <c r="N27" s="1466"/>
      <c r="O27" s="494"/>
      <c r="P27" s="524"/>
      <c r="S27" s="533" t="s">
        <v>201</v>
      </c>
      <c r="T27" s="533" t="s">
        <v>200</v>
      </c>
    </row>
    <row r="28" spans="1:20" x14ac:dyDescent="0.3">
      <c r="A28" s="524"/>
      <c r="B28" s="524"/>
      <c r="C28" s="524"/>
      <c r="D28" s="526" t="s">
        <v>23</v>
      </c>
      <c r="E28" s="525"/>
      <c r="F28" s="489"/>
      <c r="G28" s="489"/>
      <c r="H28" s="489"/>
      <c r="I28" s="489"/>
      <c r="J28" s="540"/>
      <c r="L28" s="524"/>
      <c r="M28" s="524"/>
      <c r="N28" s="524"/>
      <c r="O28" s="526" t="s">
        <v>23</v>
      </c>
      <c r="P28" s="525"/>
      <c r="Q28" s="489"/>
      <c r="R28" s="489"/>
      <c r="S28" s="489"/>
      <c r="T28" s="489"/>
    </row>
    <row r="29" spans="1:20" ht="6.75" customHeight="1" x14ac:dyDescent="0.3">
      <c r="A29" s="524"/>
      <c r="B29" s="524"/>
      <c r="C29" s="524"/>
      <c r="D29" s="524"/>
      <c r="E29" s="524"/>
      <c r="J29" s="540"/>
      <c r="L29" s="524"/>
      <c r="M29" s="524"/>
      <c r="N29" s="524"/>
      <c r="O29" s="524"/>
      <c r="P29" s="524"/>
    </row>
    <row r="30" spans="1:20" x14ac:dyDescent="0.3">
      <c r="A30" s="509" t="s">
        <v>567</v>
      </c>
      <c r="B30" s="1411" t="s">
        <v>26</v>
      </c>
      <c r="C30" s="1411"/>
      <c r="D30" s="1411"/>
      <c r="E30" s="1411"/>
      <c r="F30" s="1411"/>
      <c r="G30" s="1411"/>
      <c r="H30" s="529" t="s">
        <v>251</v>
      </c>
      <c r="I30" s="509" t="s">
        <v>571</v>
      </c>
      <c r="J30" s="540"/>
      <c r="L30" s="509" t="s">
        <v>567</v>
      </c>
      <c r="M30" s="1411" t="s">
        <v>26</v>
      </c>
      <c r="N30" s="1411"/>
      <c r="O30" s="1411"/>
      <c r="P30" s="1411"/>
      <c r="Q30" s="1411"/>
      <c r="R30" s="1411"/>
      <c r="S30" s="529" t="s">
        <v>251</v>
      </c>
      <c r="T30" s="509" t="s">
        <v>571</v>
      </c>
    </row>
    <row r="31" spans="1:20" ht="18" customHeight="1" x14ac:dyDescent="0.3">
      <c r="A31" s="529"/>
      <c r="B31" s="1461"/>
      <c r="C31" s="1461"/>
      <c r="D31" s="1461"/>
      <c r="E31" s="1461"/>
      <c r="F31" s="1461"/>
      <c r="G31" s="1461"/>
      <c r="H31" s="529"/>
      <c r="I31" s="529"/>
      <c r="J31" s="540"/>
      <c r="L31" s="529"/>
      <c r="M31" s="1461"/>
      <c r="N31" s="1461"/>
      <c r="O31" s="1461"/>
      <c r="P31" s="1461"/>
      <c r="Q31" s="1461"/>
      <c r="R31" s="1461"/>
      <c r="S31" s="529"/>
      <c r="T31" s="529"/>
    </row>
    <row r="32" spans="1:20" ht="18" customHeight="1" x14ac:dyDescent="0.3">
      <c r="A32" s="528"/>
      <c r="B32" s="1462"/>
      <c r="C32" s="1462"/>
      <c r="D32" s="1462"/>
      <c r="E32" s="1462"/>
      <c r="F32" s="1462"/>
      <c r="G32" s="1462"/>
      <c r="H32" s="529"/>
      <c r="I32" s="529"/>
      <c r="J32" s="540"/>
      <c r="L32" s="528"/>
      <c r="M32" s="1462"/>
      <c r="N32" s="1462"/>
      <c r="O32" s="1462"/>
      <c r="P32" s="1462"/>
      <c r="Q32" s="1462"/>
      <c r="R32" s="1462"/>
      <c r="S32" s="529"/>
      <c r="T32" s="529"/>
    </row>
    <row r="33" spans="1:20" ht="18" customHeight="1" x14ac:dyDescent="0.3">
      <c r="A33" s="527"/>
      <c r="B33" s="1463"/>
      <c r="C33" s="1463"/>
      <c r="D33" s="1463"/>
      <c r="E33" s="1463"/>
      <c r="F33" s="1463"/>
      <c r="G33" s="1463"/>
      <c r="H33" s="529"/>
      <c r="I33" s="529"/>
      <c r="J33" s="540"/>
      <c r="L33" s="527"/>
      <c r="M33" s="1463"/>
      <c r="N33" s="1463"/>
      <c r="O33" s="1463"/>
      <c r="P33" s="1463"/>
      <c r="Q33" s="1463"/>
      <c r="R33" s="1463"/>
      <c r="S33" s="529"/>
      <c r="T33" s="529"/>
    </row>
    <row r="34" spans="1:20" ht="18" customHeight="1" x14ac:dyDescent="0.3">
      <c r="A34" s="527"/>
      <c r="B34" s="1463"/>
      <c r="C34" s="1463"/>
      <c r="D34" s="1463"/>
      <c r="E34" s="1463"/>
      <c r="F34" s="1463"/>
      <c r="G34" s="1463"/>
      <c r="H34" s="529"/>
      <c r="I34" s="529"/>
      <c r="J34" s="540"/>
      <c r="L34" s="527"/>
      <c r="M34" s="1463"/>
      <c r="N34" s="1463"/>
      <c r="O34" s="1463"/>
      <c r="P34" s="1463"/>
      <c r="Q34" s="1463"/>
      <c r="R34" s="1463"/>
      <c r="S34" s="529"/>
      <c r="T34" s="529"/>
    </row>
    <row r="35" spans="1:20" ht="6.75" customHeight="1" x14ac:dyDescent="0.3">
      <c r="A35" s="494"/>
      <c r="B35" s="494"/>
      <c r="C35" s="494"/>
      <c r="D35" s="494"/>
      <c r="E35" s="494"/>
      <c r="J35" s="540"/>
      <c r="L35" s="494"/>
      <c r="M35" s="494"/>
      <c r="N35" s="494"/>
      <c r="O35" s="494"/>
      <c r="P35" s="494"/>
    </row>
    <row r="36" spans="1:20" s="219" customFormat="1" ht="14.25" customHeight="1" x14ac:dyDescent="0.3">
      <c r="A36" s="537" t="s">
        <v>7</v>
      </c>
      <c r="B36" s="537"/>
      <c r="C36" s="537"/>
      <c r="D36" s="537" t="s">
        <v>30</v>
      </c>
      <c r="E36" s="537"/>
      <c r="F36" s="537"/>
      <c r="G36" s="542" t="s">
        <v>31</v>
      </c>
      <c r="H36" s="537"/>
      <c r="I36" s="537"/>
      <c r="J36" s="541"/>
      <c r="L36" s="537" t="s">
        <v>7</v>
      </c>
      <c r="M36" s="537"/>
      <c r="N36" s="537"/>
      <c r="O36" s="537" t="s">
        <v>30</v>
      </c>
      <c r="P36" s="537"/>
      <c r="Q36" s="537"/>
      <c r="R36" s="542" t="s">
        <v>31</v>
      </c>
      <c r="S36" s="537"/>
      <c r="T36" s="537"/>
    </row>
    <row r="37" spans="1:20" ht="11.25" customHeight="1" x14ac:dyDescent="0.3">
      <c r="A37" s="1187" t="s">
        <v>569</v>
      </c>
      <c r="B37" s="1187"/>
      <c r="C37" s="1187"/>
      <c r="D37" s="1187"/>
      <c r="E37" s="1187"/>
      <c r="F37" s="1187"/>
      <c r="G37" s="1187"/>
      <c r="H37" s="1187"/>
      <c r="I37" s="1187"/>
      <c r="J37" s="540"/>
      <c r="L37" s="1187" t="s">
        <v>569</v>
      </c>
      <c r="M37" s="1187"/>
      <c r="N37" s="1187"/>
      <c r="O37" s="1187"/>
      <c r="P37" s="1187"/>
      <c r="Q37" s="1187"/>
      <c r="R37" s="1187"/>
      <c r="S37" s="1187"/>
      <c r="T37" s="1187"/>
    </row>
    <row r="38" spans="1:20" ht="14.25" customHeight="1" x14ac:dyDescent="0.3">
      <c r="C38" s="1465"/>
      <c r="D38" s="1465"/>
      <c r="E38" s="1465"/>
      <c r="F38" s="1465"/>
      <c r="G38" s="1465"/>
      <c r="J38" s="540"/>
      <c r="N38" s="1465"/>
      <c r="O38" s="1465"/>
      <c r="P38" s="1465"/>
      <c r="Q38" s="1465"/>
      <c r="R38" s="1465"/>
    </row>
    <row r="39" spans="1:20" ht="10.5" customHeight="1" x14ac:dyDescent="0.3">
      <c r="A39" s="494"/>
      <c r="B39" s="494"/>
      <c r="C39" s="1187" t="s">
        <v>570</v>
      </c>
      <c r="D39" s="1187"/>
      <c r="E39" s="1187"/>
      <c r="F39" s="1187"/>
      <c r="G39" s="1187"/>
      <c r="J39" s="540"/>
      <c r="L39" s="494"/>
      <c r="M39" s="494"/>
      <c r="N39" s="1187" t="s">
        <v>570</v>
      </c>
      <c r="O39" s="1187"/>
      <c r="P39" s="1187"/>
      <c r="Q39" s="1187"/>
      <c r="R39" s="1187"/>
    </row>
    <row r="40" spans="1:20" x14ac:dyDescent="0.3">
      <c r="A40" s="528" t="s">
        <v>568</v>
      </c>
      <c r="B40" s="527"/>
      <c r="C40" s="494"/>
      <c r="D40" s="494"/>
      <c r="H40" s="509" t="s">
        <v>33</v>
      </c>
      <c r="I40" s="529"/>
      <c r="J40" s="540"/>
      <c r="L40" s="528" t="s">
        <v>568</v>
      </c>
      <c r="M40" s="527"/>
      <c r="N40" s="494"/>
      <c r="O40" s="494"/>
      <c r="S40" s="509" t="s">
        <v>33</v>
      </c>
      <c r="T40" s="529"/>
    </row>
    <row r="41" spans="1:20" x14ac:dyDescent="0.3">
      <c r="A41" s="528" t="s">
        <v>76</v>
      </c>
      <c r="B41" s="527"/>
      <c r="C41" s="494"/>
      <c r="D41" s="494"/>
      <c r="H41" s="509" t="s">
        <v>37</v>
      </c>
      <c r="I41" s="529"/>
      <c r="J41" s="540"/>
      <c r="L41" s="528" t="s">
        <v>76</v>
      </c>
      <c r="M41" s="527"/>
      <c r="N41" s="494"/>
      <c r="O41" s="494"/>
      <c r="S41" s="509" t="s">
        <v>37</v>
      </c>
      <c r="T41" s="529"/>
    </row>
    <row r="42" spans="1:20" ht="4.5" customHeight="1" x14ac:dyDescent="0.3"/>
    <row r="43" spans="1:20" ht="4.5" customHeight="1" x14ac:dyDescent="0.3"/>
    <row r="44" spans="1:20" ht="4.5" customHeight="1" x14ac:dyDescent="0.3"/>
    <row r="45" spans="1:20" ht="4.5" customHeight="1" x14ac:dyDescent="0.3"/>
    <row r="46" spans="1:20" ht="4.5" customHeight="1" x14ac:dyDescent="0.3"/>
    <row r="47" spans="1:20" ht="4.5" customHeight="1" x14ac:dyDescent="0.3"/>
    <row r="48" spans="1:20" ht="4.5" customHeight="1" x14ac:dyDescent="0.3"/>
    <row r="49" ht="4.5" customHeight="1" x14ac:dyDescent="0.3"/>
    <row r="50" ht="4.5" customHeight="1" x14ac:dyDescent="0.3"/>
    <row r="51" ht="4.5" customHeight="1" x14ac:dyDescent="0.3"/>
    <row r="52" ht="4.5" customHeight="1" x14ac:dyDescent="0.3"/>
    <row r="53" ht="4.5" customHeight="1" x14ac:dyDescent="0.3"/>
    <row r="54" ht="4.5" customHeight="1" x14ac:dyDescent="0.3"/>
    <row r="55" ht="4.5" customHeight="1" x14ac:dyDescent="0.3"/>
    <row r="56" ht="4.5" customHeight="1" x14ac:dyDescent="0.3"/>
    <row r="57" ht="4.5" customHeight="1" x14ac:dyDescent="0.3"/>
    <row r="58" ht="4.5" customHeight="1" x14ac:dyDescent="0.3"/>
    <row r="59" ht="4.5" customHeight="1" x14ac:dyDescent="0.3"/>
    <row r="60" ht="4.5" customHeight="1" x14ac:dyDescent="0.3"/>
    <row r="61" ht="4.5" customHeight="1" x14ac:dyDescent="0.3"/>
    <row r="62" ht="4.5" customHeight="1" x14ac:dyDescent="0.3"/>
    <row r="63" ht="4.5" customHeight="1" x14ac:dyDescent="0.3"/>
    <row r="64" ht="4.5" customHeight="1" x14ac:dyDescent="0.3"/>
    <row r="65" ht="4.5" customHeight="1" x14ac:dyDescent="0.3"/>
    <row r="66" ht="4.5" customHeight="1" x14ac:dyDescent="0.3"/>
    <row r="67" ht="4.5" customHeight="1" x14ac:dyDescent="0.3"/>
  </sheetData>
  <mergeCells count="48">
    <mergeCell ref="L2:N2"/>
    <mergeCell ref="C16:G16"/>
    <mergeCell ref="C17:G17"/>
    <mergeCell ref="N16:R16"/>
    <mergeCell ref="N17:R17"/>
    <mergeCell ref="A15:I15"/>
    <mergeCell ref="L15:T15"/>
    <mergeCell ref="M12:R12"/>
    <mergeCell ref="M11:R11"/>
    <mergeCell ref="A2:C2"/>
    <mergeCell ref="A4:C4"/>
    <mergeCell ref="L3:N3"/>
    <mergeCell ref="L4:N4"/>
    <mergeCell ref="L5:N5"/>
    <mergeCell ref="A3:C3"/>
    <mergeCell ref="A5:C5"/>
    <mergeCell ref="A27:C27"/>
    <mergeCell ref="L27:N27"/>
    <mergeCell ref="M30:R30"/>
    <mergeCell ref="A26:C26"/>
    <mergeCell ref="L26:N26"/>
    <mergeCell ref="A37:I37"/>
    <mergeCell ref="L37:T37"/>
    <mergeCell ref="C38:G38"/>
    <mergeCell ref="N38:R38"/>
    <mergeCell ref="C39:G39"/>
    <mergeCell ref="N39:R39"/>
    <mergeCell ref="A24:C24"/>
    <mergeCell ref="L24:N24"/>
    <mergeCell ref="M8:R8"/>
    <mergeCell ref="M9:R9"/>
    <mergeCell ref="M10:R10"/>
    <mergeCell ref="M31:R31"/>
    <mergeCell ref="M32:R32"/>
    <mergeCell ref="M33:R33"/>
    <mergeCell ref="M34:R34"/>
    <mergeCell ref="B8:G8"/>
    <mergeCell ref="B9:G9"/>
    <mergeCell ref="B10:G10"/>
    <mergeCell ref="B11:G11"/>
    <mergeCell ref="B12:G12"/>
    <mergeCell ref="B30:G30"/>
    <mergeCell ref="A25:C25"/>
    <mergeCell ref="L25:N25"/>
    <mergeCell ref="B33:G33"/>
    <mergeCell ref="B34:G34"/>
    <mergeCell ref="B31:G31"/>
    <mergeCell ref="B32:G32"/>
  </mergeCells>
  <pageMargins left="0.23622047244094491" right="0.23622047244094491" top="0.23622047244094491" bottom="0.23622047244094491" header="0" footer="0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rgb="FFC00000"/>
  </sheetPr>
  <dimension ref="A1:S158"/>
  <sheetViews>
    <sheetView topLeftCell="A7" workbookViewId="0">
      <selection activeCell="E20" sqref="E20"/>
    </sheetView>
  </sheetViews>
  <sheetFormatPr defaultColWidth="9.109375" defaultRowHeight="13.8" x14ac:dyDescent="0.25"/>
  <cols>
    <col min="1" max="3" width="5" style="481" customWidth="1"/>
    <col min="4" max="4" width="9.5546875" style="481" customWidth="1"/>
    <col min="5" max="5" width="4" style="481" customWidth="1"/>
    <col min="6" max="6" width="4.109375" style="481" customWidth="1"/>
    <col min="7" max="7" width="5.109375" style="481" customWidth="1"/>
    <col min="8" max="9" width="4.88671875" style="481" customWidth="1"/>
    <col min="10" max="10" width="5.109375" style="481" customWidth="1"/>
    <col min="11" max="11" width="5.5546875" style="481" customWidth="1"/>
    <col min="12" max="12" width="5.109375" style="481" customWidth="1"/>
    <col min="13" max="13" width="4.88671875" style="481" customWidth="1"/>
    <col min="14" max="15" width="5.109375" style="481" customWidth="1"/>
    <col min="16" max="16" width="4.6640625" style="481" customWidth="1"/>
    <col min="17" max="18" width="5.109375" style="481" customWidth="1"/>
    <col min="19" max="35" width="1.33203125" style="481" customWidth="1"/>
    <col min="36" max="16384" width="9.109375" style="481"/>
  </cols>
  <sheetData>
    <row r="1" spans="1:18" ht="17.399999999999999" x14ac:dyDescent="0.3">
      <c r="M1" s="790" t="s">
        <v>1115</v>
      </c>
    </row>
    <row r="2" spans="1:18" ht="15.6" x14ac:dyDescent="0.3">
      <c r="L2" s="482" t="s">
        <v>1116</v>
      </c>
    </row>
    <row r="3" spans="1:18" ht="15.6" x14ac:dyDescent="0.3">
      <c r="L3" s="482" t="s">
        <v>1117</v>
      </c>
    </row>
    <row r="4" spans="1:18" ht="15.6" x14ac:dyDescent="0.3">
      <c r="L4" s="482" t="s">
        <v>1118</v>
      </c>
    </row>
    <row r="5" spans="1:18" ht="15.6" x14ac:dyDescent="0.3">
      <c r="L5" s="84" t="s">
        <v>1119</v>
      </c>
      <c r="P5" s="791"/>
    </row>
    <row r="6" spans="1:18" ht="24.75" customHeight="1" x14ac:dyDescent="0.3">
      <c r="R6" s="792" t="s">
        <v>1120</v>
      </c>
    </row>
    <row r="8" spans="1:18" ht="17.399999999999999" x14ac:dyDescent="0.3">
      <c r="A8" s="1181" t="s">
        <v>1121</v>
      </c>
      <c r="B8" s="1181"/>
      <c r="C8" s="1181"/>
      <c r="D8" s="1181"/>
      <c r="E8" s="1181"/>
      <c r="F8" s="1181"/>
      <c r="G8" s="1181"/>
      <c r="H8" s="1181"/>
      <c r="I8" s="1181"/>
      <c r="J8" s="1181"/>
      <c r="K8" s="1181"/>
      <c r="L8" s="1181"/>
      <c r="M8" s="1181"/>
      <c r="N8" s="1181"/>
      <c r="O8" s="1181"/>
      <c r="P8" s="1181"/>
      <c r="Q8" s="1181"/>
      <c r="R8" s="1181"/>
    </row>
    <row r="9" spans="1:18" ht="17.55" x14ac:dyDescent="0.35">
      <c r="A9" s="789"/>
      <c r="B9" s="789"/>
      <c r="C9" s="789"/>
      <c r="D9" s="789"/>
      <c r="E9" s="789"/>
      <c r="F9" s="789"/>
      <c r="G9" s="789"/>
      <c r="H9" s="789"/>
      <c r="I9" s="789"/>
      <c r="J9" s="789"/>
      <c r="K9" s="789"/>
      <c r="L9" s="789"/>
      <c r="M9" s="789"/>
      <c r="N9" s="789"/>
      <c r="O9" s="789"/>
    </row>
    <row r="10" spans="1:18" s="203" customFormat="1" ht="18.75" customHeight="1" x14ac:dyDescent="0.35">
      <c r="A10" s="1182" t="e">
        <f>#REF!</f>
        <v>#REF!</v>
      </c>
      <c r="B10" s="1182"/>
      <c r="C10" s="1182"/>
      <c r="D10" s="1182"/>
      <c r="E10" s="1182"/>
      <c r="F10" s="1182"/>
      <c r="G10" s="1182"/>
      <c r="H10" s="1182"/>
      <c r="I10" s="1182"/>
      <c r="J10" s="1182"/>
      <c r="K10" s="1182"/>
      <c r="L10" s="1182"/>
      <c r="M10" s="1182"/>
      <c r="N10" s="1182"/>
      <c r="O10" s="1182"/>
      <c r="P10" s="1182"/>
      <c r="Q10" s="1182"/>
      <c r="R10" s="1182"/>
    </row>
    <row r="11" spans="1:18" s="84" customFormat="1" ht="20.25" customHeight="1" x14ac:dyDescent="0.3">
      <c r="A11" s="1183" t="s">
        <v>1122</v>
      </c>
      <c r="B11" s="1183"/>
      <c r="C11" s="1183"/>
      <c r="D11" s="1183"/>
      <c r="E11" s="1183"/>
      <c r="F11" s="1183"/>
      <c r="G11" s="1183"/>
      <c r="H11" s="1183"/>
      <c r="I11" s="1183"/>
      <c r="J11" s="1183"/>
      <c r="K11" s="1183"/>
      <c r="L11" s="1183"/>
      <c r="M11" s="1183"/>
      <c r="N11" s="1183"/>
      <c r="O11" s="1183"/>
      <c r="P11" s="1183"/>
      <c r="Q11" s="1183"/>
    </row>
    <row r="12" spans="1:18" s="84" customFormat="1" ht="18" x14ac:dyDescent="0.4">
      <c r="A12" s="1184" t="e">
        <f>#REF!</f>
        <v>#REF!</v>
      </c>
      <c r="B12" s="1184"/>
      <c r="C12" s="1184"/>
      <c r="D12" s="1184"/>
      <c r="E12" s="1184"/>
      <c r="F12" s="1184"/>
      <c r="G12" s="1184"/>
      <c r="H12" s="1184"/>
      <c r="I12" s="1184"/>
      <c r="J12" s="1184"/>
      <c r="K12" s="1184"/>
      <c r="L12" s="1184"/>
      <c r="M12" s="1184"/>
      <c r="N12" s="1184"/>
      <c r="O12" s="1184"/>
      <c r="P12" s="1184"/>
      <c r="Q12" s="1184"/>
      <c r="R12" s="1184"/>
    </row>
    <row r="13" spans="1:18" s="84" customFormat="1" ht="15.45" x14ac:dyDescent="0.35">
      <c r="A13" s="482"/>
      <c r="B13" s="1185"/>
      <c r="C13" s="1185"/>
      <c r="D13" s="1185"/>
      <c r="E13" s="1185"/>
      <c r="F13" s="1186"/>
      <c r="G13" s="1186"/>
      <c r="H13" s="1186"/>
      <c r="I13" s="1186"/>
      <c r="J13" s="1186"/>
      <c r="K13" s="1186"/>
      <c r="L13" s="1186"/>
      <c r="M13" s="1186"/>
      <c r="N13" s="1186"/>
      <c r="O13" s="1186"/>
      <c r="P13" s="1186"/>
    </row>
    <row r="14" spans="1:18" s="84" customFormat="1" ht="16.2" x14ac:dyDescent="0.35">
      <c r="A14" s="793" t="s">
        <v>374</v>
      </c>
      <c r="B14" s="793"/>
      <c r="C14" s="793"/>
      <c r="D14" s="793"/>
      <c r="E14" s="794" t="e">
        <f>#REF!</f>
        <v>#REF!</v>
      </c>
      <c r="F14" s="793"/>
      <c r="G14" s="793"/>
      <c r="H14" s="793"/>
      <c r="I14" s="795"/>
      <c r="J14" s="793"/>
      <c r="K14" s="793"/>
      <c r="L14" s="793"/>
      <c r="M14" s="793"/>
      <c r="N14" s="793"/>
      <c r="O14" s="793"/>
      <c r="P14" s="793"/>
      <c r="Q14" s="793"/>
      <c r="R14" s="793"/>
    </row>
    <row r="15" spans="1:18" s="84" customFormat="1" ht="20.25" customHeight="1" x14ac:dyDescent="0.3">
      <c r="A15" s="1187" t="s">
        <v>1123</v>
      </c>
      <c r="B15" s="1187"/>
      <c r="C15" s="1187"/>
      <c r="D15" s="1187"/>
      <c r="E15" s="1183"/>
      <c r="F15" s="1183"/>
      <c r="G15" s="1183"/>
      <c r="H15" s="1183"/>
      <c r="I15" s="1183"/>
      <c r="J15" s="1183"/>
      <c r="K15" s="1183"/>
      <c r="L15" s="1183"/>
      <c r="M15" s="1183"/>
      <c r="N15" s="1183"/>
      <c r="O15" s="1183"/>
      <c r="P15" s="1183"/>
      <c r="Q15" s="1183"/>
    </row>
    <row r="16" spans="1:18" s="84" customFormat="1" ht="16.2" x14ac:dyDescent="0.35">
      <c r="A16" s="793" t="s">
        <v>373</v>
      </c>
      <c r="B16" s="793"/>
      <c r="C16" s="793"/>
      <c r="D16" s="793"/>
      <c r="E16" s="794" t="e">
        <f>#REF!&amp;" "&amp;"(четыре дня)"</f>
        <v>#REF!</v>
      </c>
      <c r="F16" s="793"/>
      <c r="G16" s="793"/>
      <c r="H16" s="793"/>
      <c r="I16" s="795"/>
      <c r="J16" s="793"/>
      <c r="K16" s="793"/>
      <c r="L16" s="793"/>
      <c r="M16" s="793"/>
      <c r="N16" s="793"/>
      <c r="O16" s="793"/>
      <c r="P16" s="793"/>
      <c r="Q16" s="793"/>
      <c r="R16" s="793"/>
    </row>
    <row r="17" spans="1:18" s="84" customFormat="1" ht="20.25" customHeight="1" x14ac:dyDescent="0.3">
      <c r="A17" s="1187" t="s">
        <v>1124</v>
      </c>
      <c r="B17" s="1187"/>
      <c r="C17" s="1187"/>
      <c r="D17" s="1187"/>
      <c r="E17" s="1187"/>
      <c r="F17" s="1187"/>
      <c r="G17" s="1187"/>
      <c r="H17" s="1187"/>
      <c r="I17" s="1187"/>
      <c r="J17" s="1187"/>
      <c r="K17" s="1187"/>
      <c r="L17" s="1187"/>
      <c r="M17" s="1187"/>
      <c r="N17" s="1187"/>
      <c r="O17" s="1187"/>
      <c r="P17" s="1187"/>
      <c r="Q17" s="1187"/>
    </row>
    <row r="18" spans="1:18" s="84" customFormat="1" ht="18" x14ac:dyDescent="0.35">
      <c r="A18" s="796" t="s">
        <v>1125</v>
      </c>
      <c r="B18" s="797" t="s">
        <v>1126</v>
      </c>
      <c r="E18" s="798">
        <v>3</v>
      </c>
      <c r="F18" s="793" t="s">
        <v>1127</v>
      </c>
      <c r="G18" s="793"/>
      <c r="H18" s="799"/>
      <c r="I18" s="793"/>
      <c r="J18" s="793"/>
      <c r="K18" s="793"/>
      <c r="L18" s="793"/>
      <c r="M18" s="793"/>
      <c r="N18" s="793"/>
      <c r="O18" s="793"/>
      <c r="P18" s="793"/>
      <c r="Q18" s="793"/>
      <c r="R18" s="793"/>
    </row>
    <row r="19" spans="1:18" s="84" customFormat="1" ht="21" customHeight="1" x14ac:dyDescent="0.3">
      <c r="A19" s="482"/>
      <c r="E19" s="800" t="e">
        <f>COUNTIF(#REF!,"*г.*")+COUNTIF(#REF!,"*обл*")+COUNTIF(#REF!,"*край*")+COUNTIF(#REF!,"*город*")+COUNTIF(#REF!,"*респ*")</f>
        <v>#REF!</v>
      </c>
      <c r="F19" s="490" t="s">
        <v>1128</v>
      </c>
      <c r="G19" s="490"/>
      <c r="H19" s="801" t="e">
        <f>#REF!</f>
        <v>#REF!</v>
      </c>
      <c r="I19" s="490" t="s">
        <v>1129</v>
      </c>
      <c r="J19" s="490"/>
      <c r="K19" s="490"/>
      <c r="L19" s="490"/>
      <c r="M19" s="490"/>
      <c r="N19" s="490"/>
      <c r="O19" s="490"/>
      <c r="P19" s="490"/>
      <c r="Q19" s="490"/>
      <c r="R19" s="490"/>
    </row>
    <row r="20" spans="1:18" s="84" customFormat="1" ht="15.6" x14ac:dyDescent="0.3">
      <c r="A20" s="482"/>
      <c r="E20" s="392" t="e">
        <f>#REF!</f>
        <v>#REF!</v>
      </c>
      <c r="J20" s="792" t="s">
        <v>1130</v>
      </c>
      <c r="K20" s="531" t="e">
        <f>COUNTIF(#REF!,E20)</f>
        <v>#REF!</v>
      </c>
      <c r="L20" s="84" t="s">
        <v>143</v>
      </c>
    </row>
    <row r="21" spans="1:18" s="84" customFormat="1" ht="17.399999999999999" x14ac:dyDescent="0.3">
      <c r="A21" s="482"/>
      <c r="E21" s="392" t="e">
        <f>#REF!</f>
        <v>#REF!</v>
      </c>
      <c r="F21" s="151"/>
      <c r="G21" s="151"/>
      <c r="H21" s="151"/>
      <c r="I21" s="151"/>
      <c r="J21" s="792" t="s">
        <v>1130</v>
      </c>
      <c r="K21" s="531" t="e">
        <f>COUNTIF(#REF!,E21)</f>
        <v>#REF!</v>
      </c>
      <c r="L21" s="84" t="s">
        <v>143</v>
      </c>
      <c r="M21" s="151"/>
      <c r="N21" s="151"/>
    </row>
    <row r="22" spans="1:18" s="84" customFormat="1" ht="17.399999999999999" x14ac:dyDescent="0.3">
      <c r="A22" s="482"/>
      <c r="E22" s="392" t="e">
        <f>#REF!</f>
        <v>#REF!</v>
      </c>
      <c r="F22" s="151"/>
      <c r="G22" s="151"/>
      <c r="H22" s="151"/>
      <c r="I22" s="151"/>
      <c r="J22" s="792" t="s">
        <v>1130</v>
      </c>
      <c r="K22" s="531" t="e">
        <f>COUNTIF(#REF!,E22)</f>
        <v>#REF!</v>
      </c>
      <c r="L22" s="84" t="s">
        <v>143</v>
      </c>
      <c r="M22" s="151"/>
      <c r="N22" s="151"/>
    </row>
    <row r="23" spans="1:18" s="84" customFormat="1" ht="17.399999999999999" x14ac:dyDescent="0.3">
      <c r="A23" s="482"/>
      <c r="E23" s="392" t="e">
        <f>#REF!</f>
        <v>#REF!</v>
      </c>
      <c r="F23" s="151"/>
      <c r="G23" s="151"/>
      <c r="H23" s="151"/>
      <c r="I23" s="151"/>
      <c r="J23" s="792" t="s">
        <v>1130</v>
      </c>
      <c r="K23" s="531" t="e">
        <f>COUNTIF(#REF!,E23)</f>
        <v>#REF!</v>
      </c>
      <c r="L23" s="84" t="s">
        <v>143</v>
      </c>
      <c r="M23" s="151"/>
      <c r="N23" s="151"/>
    </row>
    <row r="24" spans="1:18" s="84" customFormat="1" ht="17.399999999999999" x14ac:dyDescent="0.3">
      <c r="A24" s="482"/>
      <c r="E24" s="392" t="e">
        <f>#REF!</f>
        <v>#REF!</v>
      </c>
      <c r="F24" s="151"/>
      <c r="G24" s="151"/>
      <c r="H24" s="151"/>
      <c r="I24" s="151"/>
      <c r="J24" s="792" t="s">
        <v>1130</v>
      </c>
      <c r="K24" s="531" t="e">
        <f>COUNTIF(#REF!,E24)</f>
        <v>#REF!</v>
      </c>
      <c r="L24" s="84" t="s">
        <v>143</v>
      </c>
      <c r="M24" s="151"/>
      <c r="N24" s="151"/>
    </row>
    <row r="25" spans="1:18" s="84" customFormat="1" ht="17.399999999999999" x14ac:dyDescent="0.3">
      <c r="A25" s="482"/>
      <c r="E25" s="392" t="e">
        <f>#REF!</f>
        <v>#REF!</v>
      </c>
      <c r="F25" s="151"/>
      <c r="G25" s="151"/>
      <c r="H25" s="151"/>
      <c r="I25" s="151"/>
      <c r="J25" s="792" t="s">
        <v>1130</v>
      </c>
      <c r="K25" s="531" t="e">
        <f>COUNTIF(#REF!,E25)</f>
        <v>#REF!</v>
      </c>
      <c r="L25" s="84" t="s">
        <v>143</v>
      </c>
      <c r="M25" s="151"/>
      <c r="N25" s="151"/>
    </row>
    <row r="26" spans="1:18" s="84" customFormat="1" ht="17.399999999999999" x14ac:dyDescent="0.3">
      <c r="A26" s="482"/>
      <c r="E26" s="392" t="e">
        <f>#REF!</f>
        <v>#REF!</v>
      </c>
      <c r="F26" s="151"/>
      <c r="G26" s="151"/>
      <c r="H26" s="151"/>
      <c r="I26" s="151"/>
      <c r="J26" s="792" t="s">
        <v>1130</v>
      </c>
      <c r="K26" s="531" t="e">
        <f>COUNTIF(#REF!,E26)</f>
        <v>#REF!</v>
      </c>
      <c r="L26" s="84" t="s">
        <v>143</v>
      </c>
      <c r="M26" s="151"/>
      <c r="N26" s="151"/>
    </row>
    <row r="27" spans="1:18" s="84" customFormat="1" ht="17.399999999999999" x14ac:dyDescent="0.3">
      <c r="A27" s="482"/>
      <c r="E27" s="392" t="e">
        <f>#REF!</f>
        <v>#REF!</v>
      </c>
      <c r="F27" s="151"/>
      <c r="G27" s="151"/>
      <c r="H27" s="151"/>
      <c r="I27" s="151"/>
      <c r="J27" s="792" t="s">
        <v>1130</v>
      </c>
      <c r="K27" s="531" t="e">
        <f>COUNTIF(#REF!,E27)</f>
        <v>#REF!</v>
      </c>
      <c r="L27" s="84" t="s">
        <v>143</v>
      </c>
      <c r="M27" s="151"/>
      <c r="N27" s="151"/>
    </row>
    <row r="28" spans="1:18" s="84" customFormat="1" ht="17.399999999999999" x14ac:dyDescent="0.3">
      <c r="A28" s="482"/>
      <c r="E28" s="392" t="e">
        <f>#REF!</f>
        <v>#REF!</v>
      </c>
      <c r="F28" s="151"/>
      <c r="G28" s="151"/>
      <c r="H28" s="151"/>
      <c r="I28" s="151"/>
      <c r="J28" s="792" t="s">
        <v>1130</v>
      </c>
      <c r="K28" s="531" t="e">
        <f>COUNTIF(#REF!,E28)</f>
        <v>#REF!</v>
      </c>
      <c r="L28" s="84" t="s">
        <v>143</v>
      </c>
      <c r="M28" s="151"/>
      <c r="N28" s="151"/>
    </row>
    <row r="29" spans="1:18" s="84" customFormat="1" ht="18.75" customHeight="1" x14ac:dyDescent="0.3">
      <c r="A29" s="482"/>
      <c r="E29" s="392" t="e">
        <f>#REF!</f>
        <v>#REF!</v>
      </c>
      <c r="J29" s="792" t="s">
        <v>1130</v>
      </c>
      <c r="K29" s="531" t="e">
        <f>COUNTIF(#REF!,E29)</f>
        <v>#REF!</v>
      </c>
      <c r="L29" s="84" t="s">
        <v>143</v>
      </c>
    </row>
    <row r="30" spans="1:18" s="84" customFormat="1" ht="18.75" customHeight="1" x14ac:dyDescent="0.3">
      <c r="A30" s="482"/>
      <c r="E30" s="392" t="e">
        <f>#REF!</f>
        <v>#REF!</v>
      </c>
      <c r="J30" s="792" t="s">
        <v>1130</v>
      </c>
      <c r="K30" s="531" t="e">
        <f>COUNTIF(#REF!,E30)</f>
        <v>#REF!</v>
      </c>
      <c r="L30" s="84" t="s">
        <v>143</v>
      </c>
    </row>
    <row r="31" spans="1:18" s="84" customFormat="1" ht="18.75" customHeight="1" x14ac:dyDescent="0.3">
      <c r="A31" s="482"/>
      <c r="E31" s="392" t="e">
        <f>#REF!</f>
        <v>#REF!</v>
      </c>
      <c r="J31" s="792" t="s">
        <v>1130</v>
      </c>
      <c r="K31" s="531" t="e">
        <f>COUNTIF(#REF!,E31)</f>
        <v>#REF!</v>
      </c>
      <c r="L31" s="84" t="s">
        <v>143</v>
      </c>
    </row>
    <row r="32" spans="1:18" s="84" customFormat="1" ht="18.75" customHeight="1" x14ac:dyDescent="0.3">
      <c r="A32" s="482"/>
      <c r="E32" s="392" t="e">
        <f>#REF!</f>
        <v>#REF!</v>
      </c>
      <c r="J32" s="792" t="s">
        <v>1130</v>
      </c>
      <c r="K32" s="531" t="e">
        <f>COUNTIF(#REF!,E32)</f>
        <v>#REF!</v>
      </c>
      <c r="L32" s="84" t="s">
        <v>143</v>
      </c>
    </row>
    <row r="33" spans="1:18" s="84" customFormat="1" ht="17.399999999999999" x14ac:dyDescent="0.3">
      <c r="A33" s="482"/>
      <c r="E33" s="392" t="e">
        <f>#REF!</f>
        <v>#REF!</v>
      </c>
      <c r="F33" s="151"/>
      <c r="G33" s="151"/>
      <c r="H33" s="151"/>
      <c r="I33" s="151"/>
      <c r="J33" s="792" t="s">
        <v>1130</v>
      </c>
      <c r="K33" s="531" t="e">
        <f>COUNTIF(#REF!,E33)</f>
        <v>#REF!</v>
      </c>
      <c r="L33" s="84" t="s">
        <v>143</v>
      </c>
      <c r="M33" s="151"/>
      <c r="N33" s="151"/>
    </row>
    <row r="34" spans="1:18" s="84" customFormat="1" ht="17.399999999999999" x14ac:dyDescent="0.3">
      <c r="A34" s="482"/>
      <c r="E34" s="392" t="e">
        <f>#REF!</f>
        <v>#REF!</v>
      </c>
      <c r="F34" s="151"/>
      <c r="G34" s="151"/>
      <c r="H34" s="151"/>
      <c r="I34" s="151"/>
      <c r="J34" s="792" t="s">
        <v>1130</v>
      </c>
      <c r="K34" s="531" t="e">
        <f>COUNTIF(#REF!,E34)</f>
        <v>#REF!</v>
      </c>
      <c r="L34" s="84" t="s">
        <v>143</v>
      </c>
      <c r="M34" s="151"/>
      <c r="N34" s="151"/>
    </row>
    <row r="35" spans="1:18" s="84" customFormat="1" ht="17.399999999999999" x14ac:dyDescent="0.3">
      <c r="A35" s="482"/>
      <c r="E35" s="392" t="e">
        <f>#REF!</f>
        <v>#REF!</v>
      </c>
      <c r="F35" s="151"/>
      <c r="G35" s="151"/>
      <c r="H35" s="151"/>
      <c r="I35" s="151"/>
      <c r="J35" s="792" t="s">
        <v>1130</v>
      </c>
      <c r="K35" s="531" t="e">
        <f>COUNTIF(#REF!,E35)</f>
        <v>#REF!</v>
      </c>
      <c r="L35" s="84" t="s">
        <v>143</v>
      </c>
      <c r="M35" s="151"/>
      <c r="N35" s="151"/>
    </row>
    <row r="36" spans="1:18" s="84" customFormat="1" ht="18.75" customHeight="1" x14ac:dyDescent="0.3">
      <c r="A36" s="482"/>
      <c r="E36" s="392" t="e">
        <f>#REF!</f>
        <v>#REF!</v>
      </c>
      <c r="J36" s="792" t="s">
        <v>1130</v>
      </c>
      <c r="K36" s="531" t="e">
        <f>COUNTIF(#REF!,E36)</f>
        <v>#REF!</v>
      </c>
      <c r="L36" s="84" t="s">
        <v>143</v>
      </c>
    </row>
    <row r="37" spans="1:18" s="84" customFormat="1" ht="18.75" customHeight="1" x14ac:dyDescent="0.3">
      <c r="A37" s="482"/>
      <c r="E37" s="392" t="e">
        <f>#REF!</f>
        <v>#REF!</v>
      </c>
      <c r="J37" s="792" t="s">
        <v>1130</v>
      </c>
      <c r="K37" s="531" t="e">
        <f>COUNTIF(#REF!,E37)</f>
        <v>#REF!</v>
      </c>
      <c r="L37" s="84" t="s">
        <v>143</v>
      </c>
    </row>
    <row r="38" spans="1:18" s="84" customFormat="1" ht="18.75" customHeight="1" x14ac:dyDescent="0.3">
      <c r="A38" s="482"/>
      <c r="E38" s="392" t="e">
        <f>#REF!</f>
        <v>#REF!</v>
      </c>
      <c r="J38" s="792" t="s">
        <v>1130</v>
      </c>
      <c r="K38" s="531" t="e">
        <f>COUNTIF(#REF!,E38)</f>
        <v>#REF!</v>
      </c>
      <c r="L38" s="84" t="s">
        <v>143</v>
      </c>
    </row>
    <row r="39" spans="1:18" s="84" customFormat="1" ht="18.75" customHeight="1" x14ac:dyDescent="0.3">
      <c r="A39" s="482"/>
      <c r="E39" s="392" t="e">
        <f>#REF!</f>
        <v>#REF!</v>
      </c>
      <c r="J39" s="792" t="s">
        <v>1130</v>
      </c>
      <c r="K39" s="531" t="e">
        <f>COUNTIF(#REF!,E39)</f>
        <v>#REF!</v>
      </c>
      <c r="L39" s="84" t="s">
        <v>143</v>
      </c>
    </row>
    <row r="40" spans="1:18" s="84" customFormat="1" ht="18.75" customHeight="1" x14ac:dyDescent="0.3">
      <c r="A40" s="482"/>
      <c r="E40" s="802"/>
    </row>
    <row r="41" spans="1:18" s="84" customFormat="1" ht="18.75" customHeight="1" x14ac:dyDescent="0.3">
      <c r="A41" s="1188" t="s">
        <v>1131</v>
      </c>
      <c r="B41" s="1188"/>
      <c r="C41" s="1188"/>
      <c r="D41" s="1188" t="s">
        <v>456</v>
      </c>
      <c r="E41" s="1189" t="s">
        <v>1132</v>
      </c>
      <c r="F41" s="1189"/>
      <c r="G41" s="1189"/>
      <c r="H41" s="1189"/>
      <c r="I41" s="1189"/>
      <c r="J41" s="1189"/>
      <c r="K41" s="1189"/>
      <c r="L41" s="1189"/>
      <c r="M41" s="1189"/>
      <c r="N41" s="1189"/>
      <c r="O41" s="1189"/>
      <c r="P41" s="1189"/>
      <c r="Q41" s="1189"/>
      <c r="R41" s="1189"/>
    </row>
    <row r="42" spans="1:18" s="84" customFormat="1" ht="30.75" customHeight="1" x14ac:dyDescent="0.3">
      <c r="A42" s="1188"/>
      <c r="B42" s="1188"/>
      <c r="C42" s="1188"/>
      <c r="D42" s="1188"/>
      <c r="E42" s="1189" t="s">
        <v>44</v>
      </c>
      <c r="F42" s="1189"/>
      <c r="G42" s="1188" t="s">
        <v>46</v>
      </c>
      <c r="H42" s="1188"/>
      <c r="I42" s="1188" t="s">
        <v>48</v>
      </c>
      <c r="J42" s="1188"/>
      <c r="K42" s="1188" t="s">
        <v>7</v>
      </c>
      <c r="L42" s="1188"/>
      <c r="M42" s="1188" t="s">
        <v>30</v>
      </c>
      <c r="N42" s="1188"/>
      <c r="O42" s="1188" t="s">
        <v>31</v>
      </c>
      <c r="P42" s="1188"/>
      <c r="Q42" s="1190" t="s">
        <v>1133</v>
      </c>
      <c r="R42" s="1190"/>
    </row>
    <row r="43" spans="1:18" s="84" customFormat="1" ht="18" x14ac:dyDescent="0.35">
      <c r="A43" s="1201" t="s">
        <v>182</v>
      </c>
      <c r="B43" s="1201"/>
      <c r="C43" s="1201"/>
      <c r="D43" s="803" t="e">
        <f>COUNTIF(#REF!,"Ж")</f>
        <v>#REF!</v>
      </c>
      <c r="E43" s="1178" t="e">
        <f>COUNTIFS(#REF!,E42,#REF!,"Ж")</f>
        <v>#REF!</v>
      </c>
      <c r="F43" s="1178"/>
      <c r="G43" s="1178" t="e">
        <f>COUNTIFS(#REF!,G42,#REF!,"Ж")</f>
        <v>#REF!</v>
      </c>
      <c r="H43" s="1178"/>
      <c r="I43" s="1178" t="e">
        <f>COUNTIFS(#REF!,I42,#REF!,"Ж")</f>
        <v>#REF!</v>
      </c>
      <c r="J43" s="1178"/>
      <c r="K43" s="1178" t="e">
        <f>COUNTIFS(#REF!,K42,#REF!,"Ж")</f>
        <v>#REF!</v>
      </c>
      <c r="L43" s="1178"/>
      <c r="M43" s="1178" t="e">
        <f>COUNTIFS(#REF!,M42,#REF!,"Ж")</f>
        <v>#REF!</v>
      </c>
      <c r="N43" s="1178"/>
      <c r="O43" s="1178" t="e">
        <f>COUNTIFS(#REF!,O42,#REF!,"Ж")</f>
        <v>#REF!</v>
      </c>
      <c r="P43" s="1178"/>
      <c r="Q43" s="1178" t="e">
        <f>COUNTIFS(#REF!,"I юн",#REF!,"Ж")+COUNTIFS(#REF!,"II юн",#REF!,"Ж")+COUNTIFS(#REF!,"III юн",#REF!,"Ж")</f>
        <v>#REF!</v>
      </c>
      <c r="R43" s="1178"/>
    </row>
    <row r="44" spans="1:18" s="84" customFormat="1" ht="18" x14ac:dyDescent="0.35">
      <c r="A44" s="1201" t="s">
        <v>183</v>
      </c>
      <c r="B44" s="1201"/>
      <c r="C44" s="1201"/>
      <c r="D44" s="803" t="e">
        <f>COUNTIF(#REF!,"М")</f>
        <v>#REF!</v>
      </c>
      <c r="E44" s="1178" t="e">
        <f>COUNTIFS(#REF!,E42,#REF!,"М")</f>
        <v>#REF!</v>
      </c>
      <c r="F44" s="1178"/>
      <c r="G44" s="1178" t="e">
        <f>COUNTIFS(#REF!,G42,#REF!,"М")</f>
        <v>#REF!</v>
      </c>
      <c r="H44" s="1178"/>
      <c r="I44" s="1178" t="e">
        <f>COUNTIFS(#REF!,I42,#REF!,"М")</f>
        <v>#REF!</v>
      </c>
      <c r="J44" s="1178"/>
      <c r="K44" s="1178" t="e">
        <f>COUNTIFS(#REF!,K42,#REF!,"М")</f>
        <v>#REF!</v>
      </c>
      <c r="L44" s="1178"/>
      <c r="M44" s="1178" t="e">
        <f>COUNTIFS(#REF!,M42,#REF!,"М")</f>
        <v>#REF!</v>
      </c>
      <c r="N44" s="1178"/>
      <c r="O44" s="1178" t="e">
        <f>COUNTIFS(#REF!,O42,#REF!,"М")</f>
        <v>#REF!</v>
      </c>
      <c r="P44" s="1178"/>
      <c r="Q44" s="1178" t="e">
        <f>COUNTIFS(#REF!,"I юн",#REF!,"М")+COUNTIFS(#REF!,"II юн",#REF!,"М")+COUNTIFS(#REF!,"III юн",#REF!,"М")</f>
        <v>#REF!</v>
      </c>
      <c r="R44" s="1178"/>
    </row>
    <row r="45" spans="1:18" s="84" customFormat="1" ht="19.5" customHeight="1" x14ac:dyDescent="0.35">
      <c r="A45" s="1199" t="s">
        <v>1134</v>
      </c>
      <c r="B45" s="1199"/>
      <c r="C45" s="1199"/>
      <c r="D45" s="878" t="e">
        <f>SUM(D43:D44)</f>
        <v>#REF!</v>
      </c>
      <c r="E45" s="1200" t="e">
        <f>SUM(E43:F44)</f>
        <v>#REF!</v>
      </c>
      <c r="F45" s="1200"/>
      <c r="G45" s="1200" t="e">
        <f t="shared" ref="G45" si="0">SUM(G43:H44)</f>
        <v>#REF!</v>
      </c>
      <c r="H45" s="1200"/>
      <c r="I45" s="1200" t="e">
        <f t="shared" ref="I45" si="1">SUM(I43:J44)</f>
        <v>#REF!</v>
      </c>
      <c r="J45" s="1200"/>
      <c r="K45" s="1200" t="e">
        <f t="shared" ref="K45" si="2">SUM(K43:L44)</f>
        <v>#REF!</v>
      </c>
      <c r="L45" s="1200"/>
      <c r="M45" s="1200" t="e">
        <f t="shared" ref="M45" si="3">SUM(M43:N44)</f>
        <v>#REF!</v>
      </c>
      <c r="N45" s="1200"/>
      <c r="O45" s="1200" t="e">
        <f t="shared" ref="O45" si="4">SUM(O43:P44)</f>
        <v>#REF!</v>
      </c>
      <c r="P45" s="1200"/>
      <c r="Q45" s="1200" t="e">
        <f>SUM(Q44:R44)</f>
        <v>#REF!</v>
      </c>
      <c r="R45" s="1200"/>
    </row>
    <row r="46" spans="1:18" s="84" customFormat="1" ht="24" customHeight="1" x14ac:dyDescent="0.35">
      <c r="A46" s="482" t="s">
        <v>1135</v>
      </c>
      <c r="G46" s="796"/>
      <c r="M46" s="1179">
        <v>150</v>
      </c>
      <c r="N46" s="1179"/>
      <c r="O46" s="84" t="s">
        <v>513</v>
      </c>
    </row>
    <row r="47" spans="1:18" s="84" customFormat="1" ht="20.25" customHeight="1" x14ac:dyDescent="0.35">
      <c r="A47" s="482"/>
      <c r="J47" s="486"/>
      <c r="K47" s="796"/>
      <c r="M47" s="796"/>
      <c r="O47" s="796"/>
    </row>
    <row r="48" spans="1:18" s="84" customFormat="1" ht="18" x14ac:dyDescent="0.35">
      <c r="A48" s="796" t="s">
        <v>1136</v>
      </c>
      <c r="B48" s="797" t="s">
        <v>1137</v>
      </c>
    </row>
    <row r="49" spans="1:19" s="84" customFormat="1" ht="36" customHeight="1" x14ac:dyDescent="0.3">
      <c r="A49" s="1180" t="s">
        <v>1138</v>
      </c>
      <c r="B49" s="1180"/>
      <c r="C49" s="1180"/>
      <c r="D49" s="1180"/>
      <c r="E49" s="1180"/>
      <c r="F49" s="1180"/>
      <c r="G49" s="1180"/>
      <c r="H49" s="1180"/>
      <c r="I49" s="1180"/>
      <c r="J49" s="1180"/>
      <c r="K49" s="1180"/>
      <c r="L49" s="1180"/>
      <c r="M49" s="1180"/>
      <c r="N49" s="1180"/>
      <c r="O49" s="1180"/>
      <c r="P49" s="1180"/>
      <c r="Q49" s="1180"/>
      <c r="R49" s="1180"/>
    </row>
    <row r="50" spans="1:19" s="84" customFormat="1" ht="15.6" x14ac:dyDescent="0.3">
      <c r="A50" s="491"/>
      <c r="B50" s="1191"/>
      <c r="C50" s="1191"/>
      <c r="D50" s="1191"/>
      <c r="E50" s="1191"/>
      <c r="F50" s="1191"/>
      <c r="G50" s="1191"/>
      <c r="H50" s="1191"/>
      <c r="I50" s="1191"/>
      <c r="J50" s="1191"/>
      <c r="K50" s="1191"/>
      <c r="L50" s="1191"/>
      <c r="M50" s="1191"/>
      <c r="N50" s="1191"/>
      <c r="O50" s="1191"/>
      <c r="S50" s="486"/>
    </row>
    <row r="51" spans="1:19" s="84" customFormat="1" ht="18" x14ac:dyDescent="0.35">
      <c r="A51" s="796" t="s">
        <v>1139</v>
      </c>
      <c r="B51" s="797" t="s">
        <v>1140</v>
      </c>
    </row>
    <row r="52" spans="1:19" s="84" customFormat="1" ht="15.6" x14ac:dyDescent="0.3">
      <c r="A52" s="482"/>
    </row>
    <row r="53" spans="1:19" s="84" customFormat="1" ht="19.5" customHeight="1" x14ac:dyDescent="0.3">
      <c r="A53" s="1192" t="s">
        <v>33</v>
      </c>
      <c r="B53" s="1188" t="s">
        <v>1141</v>
      </c>
      <c r="C53" s="1188"/>
      <c r="D53" s="1188"/>
      <c r="E53" s="1188"/>
      <c r="F53" s="1188"/>
      <c r="G53" s="1188"/>
      <c r="H53" s="1188"/>
      <c r="I53" s="1188"/>
      <c r="J53" s="1193" t="s">
        <v>1142</v>
      </c>
      <c r="K53" s="1194"/>
      <c r="L53" s="1194"/>
      <c r="M53" s="1194"/>
      <c r="N53" s="1194"/>
      <c r="O53" s="1194"/>
      <c r="P53" s="1194"/>
      <c r="Q53" s="1194"/>
      <c r="R53" s="1195"/>
    </row>
    <row r="54" spans="1:19" s="84" customFormat="1" ht="26.25" customHeight="1" x14ac:dyDescent="0.3">
      <c r="A54" s="1192"/>
      <c r="B54" s="1188"/>
      <c r="C54" s="1188"/>
      <c r="D54" s="1188"/>
      <c r="E54" s="1188"/>
      <c r="F54" s="1188"/>
      <c r="G54" s="1188"/>
      <c r="H54" s="1188"/>
      <c r="I54" s="1188"/>
      <c r="J54" s="1196"/>
      <c r="K54" s="1197"/>
      <c r="L54" s="1197"/>
      <c r="M54" s="1197"/>
      <c r="N54" s="1197"/>
      <c r="O54" s="1197"/>
      <c r="P54" s="1197"/>
      <c r="Q54" s="1197"/>
      <c r="R54" s="1198"/>
    </row>
    <row r="55" spans="1:19" s="84" customFormat="1" ht="18" x14ac:dyDescent="0.35">
      <c r="A55" s="820">
        <v>1</v>
      </c>
      <c r="B55" s="816" t="e">
        <f>#REF!</f>
        <v>#REF!</v>
      </c>
      <c r="C55" s="817"/>
      <c r="D55" s="818"/>
      <c r="E55" s="818"/>
      <c r="F55" s="818"/>
      <c r="G55" s="818"/>
      <c r="H55" s="818"/>
      <c r="I55" s="819"/>
      <c r="J55" s="1205" t="s">
        <v>1143</v>
      </c>
      <c r="K55" s="1205"/>
      <c r="L55" s="1205"/>
      <c r="M55" s="1205"/>
      <c r="N55" s="1205"/>
      <c r="O55" s="1205"/>
      <c r="P55" s="1205"/>
      <c r="Q55" s="1205"/>
      <c r="R55" s="1206"/>
    </row>
    <row r="56" spans="1:19" s="84" customFormat="1" ht="18" x14ac:dyDescent="0.35">
      <c r="A56" s="804">
        <v>2</v>
      </c>
      <c r="B56" s="805" t="e">
        <f>#REF!</f>
        <v>#REF!</v>
      </c>
      <c r="C56" s="403"/>
      <c r="I56" s="806"/>
      <c r="J56" s="1205"/>
      <c r="K56" s="1205"/>
      <c r="L56" s="1205"/>
      <c r="M56" s="1205"/>
      <c r="N56" s="1205"/>
      <c r="O56" s="1205"/>
      <c r="P56" s="1205"/>
      <c r="Q56" s="1205"/>
      <c r="R56" s="1206"/>
    </row>
    <row r="57" spans="1:19" s="84" customFormat="1" ht="18" x14ac:dyDescent="0.35">
      <c r="A57" s="804">
        <v>3</v>
      </c>
      <c r="B57" s="805" t="e">
        <f>#REF!</f>
        <v>#REF!</v>
      </c>
      <c r="C57" s="403"/>
      <c r="I57" s="806"/>
      <c r="J57" s="1205"/>
      <c r="K57" s="1205"/>
      <c r="L57" s="1205"/>
      <c r="M57" s="1205"/>
      <c r="N57" s="1205"/>
      <c r="O57" s="1205"/>
      <c r="P57" s="1205"/>
      <c r="Q57" s="1205"/>
      <c r="R57" s="1206"/>
    </row>
    <row r="58" spans="1:19" s="84" customFormat="1" ht="18" x14ac:dyDescent="0.35">
      <c r="A58" s="804">
        <v>4</v>
      </c>
      <c r="B58" s="805" t="e">
        <f>#REF!</f>
        <v>#REF!</v>
      </c>
      <c r="C58" s="403"/>
      <c r="I58" s="806"/>
      <c r="J58" s="1205"/>
      <c r="K58" s="1205"/>
      <c r="L58" s="1205"/>
      <c r="M58" s="1205"/>
      <c r="N58" s="1205"/>
      <c r="O58" s="1205"/>
      <c r="P58" s="1205"/>
      <c r="Q58" s="1205"/>
      <c r="R58" s="1206"/>
    </row>
    <row r="59" spans="1:19" s="84" customFormat="1" ht="18" x14ac:dyDescent="0.35">
      <c r="A59" s="804">
        <v>5</v>
      </c>
      <c r="B59" s="805" t="e">
        <f>#REF!</f>
        <v>#REF!</v>
      </c>
      <c r="C59" s="403"/>
      <c r="I59" s="806"/>
      <c r="J59" s="1205"/>
      <c r="K59" s="1205"/>
      <c r="L59" s="1205"/>
      <c r="M59" s="1205"/>
      <c r="N59" s="1205"/>
      <c r="O59" s="1205"/>
      <c r="P59" s="1205"/>
      <c r="Q59" s="1205"/>
      <c r="R59" s="1206"/>
    </row>
    <row r="60" spans="1:19" s="84" customFormat="1" ht="18" x14ac:dyDescent="0.35">
      <c r="A60" s="804">
        <v>6</v>
      </c>
      <c r="B60" s="805" t="e">
        <f>#REF!</f>
        <v>#REF!</v>
      </c>
      <c r="C60" s="403"/>
      <c r="I60" s="806"/>
      <c r="J60" s="1205"/>
      <c r="K60" s="1205"/>
      <c r="L60" s="1205"/>
      <c r="M60" s="1205"/>
      <c r="N60" s="1205"/>
      <c r="O60" s="1205"/>
      <c r="P60" s="1205"/>
      <c r="Q60" s="1205"/>
      <c r="R60" s="1206"/>
    </row>
    <row r="61" spans="1:19" s="84" customFormat="1" ht="18" x14ac:dyDescent="0.35">
      <c r="A61" s="804">
        <v>7</v>
      </c>
      <c r="B61" s="805" t="e">
        <f>#REF!</f>
        <v>#REF!</v>
      </c>
      <c r="C61" s="403"/>
      <c r="I61" s="806"/>
      <c r="J61" s="1205"/>
      <c r="K61" s="1205"/>
      <c r="L61" s="1205"/>
      <c r="M61" s="1205"/>
      <c r="N61" s="1205"/>
      <c r="O61" s="1205"/>
      <c r="P61" s="1205"/>
      <c r="Q61" s="1205"/>
      <c r="R61" s="1206"/>
    </row>
    <row r="62" spans="1:19" s="84" customFormat="1" ht="18" x14ac:dyDescent="0.35">
      <c r="A62" s="804">
        <v>8</v>
      </c>
      <c r="B62" s="805" t="e">
        <f>#REF!</f>
        <v>#REF!</v>
      </c>
      <c r="C62" s="403"/>
      <c r="I62" s="806"/>
      <c r="J62" s="1205"/>
      <c r="K62" s="1205"/>
      <c r="L62" s="1205"/>
      <c r="M62" s="1205"/>
      <c r="N62" s="1205"/>
      <c r="O62" s="1205"/>
      <c r="P62" s="1205"/>
      <c r="Q62" s="1205"/>
      <c r="R62" s="1206"/>
    </row>
    <row r="63" spans="1:19" s="84" customFormat="1" ht="18" x14ac:dyDescent="0.35">
      <c r="A63" s="804">
        <v>9</v>
      </c>
      <c r="B63" s="805" t="e">
        <f>#REF!</f>
        <v>#REF!</v>
      </c>
      <c r="C63" s="403"/>
      <c r="I63" s="806"/>
      <c r="J63" s="1205"/>
      <c r="K63" s="1205"/>
      <c r="L63" s="1205"/>
      <c r="M63" s="1205"/>
      <c r="N63" s="1205"/>
      <c r="O63" s="1205"/>
      <c r="P63" s="1205"/>
      <c r="Q63" s="1205"/>
      <c r="R63" s="1206"/>
    </row>
    <row r="64" spans="1:19" s="84" customFormat="1" ht="18" x14ac:dyDescent="0.35">
      <c r="A64" s="804">
        <v>10</v>
      </c>
      <c r="B64" s="805" t="e">
        <f>#REF!</f>
        <v>#REF!</v>
      </c>
      <c r="C64" s="403"/>
      <c r="I64" s="806"/>
      <c r="J64" s="1205"/>
      <c r="K64" s="1205"/>
      <c r="L64" s="1205"/>
      <c r="M64" s="1205"/>
      <c r="N64" s="1205"/>
      <c r="O64" s="1205"/>
      <c r="P64" s="1205"/>
      <c r="Q64" s="1205"/>
      <c r="R64" s="1206"/>
    </row>
    <row r="65" spans="1:18" s="84" customFormat="1" ht="18" x14ac:dyDescent="0.35">
      <c r="A65" s="804">
        <v>3</v>
      </c>
      <c r="B65" s="805" t="e">
        <f>#REF!</f>
        <v>#REF!</v>
      </c>
      <c r="C65" s="403"/>
      <c r="I65" s="806"/>
      <c r="J65" s="1205"/>
      <c r="K65" s="1205"/>
      <c r="L65" s="1205"/>
      <c r="M65" s="1205"/>
      <c r="N65" s="1205"/>
      <c r="O65" s="1205"/>
      <c r="P65" s="1205"/>
      <c r="Q65" s="1205"/>
      <c r="R65" s="1206"/>
    </row>
    <row r="66" spans="1:18" s="84" customFormat="1" ht="18" x14ac:dyDescent="0.35">
      <c r="A66" s="804">
        <v>4</v>
      </c>
      <c r="B66" s="805" t="e">
        <f>#REF!</f>
        <v>#REF!</v>
      </c>
      <c r="C66" s="403"/>
      <c r="I66" s="806"/>
      <c r="J66" s="1205"/>
      <c r="K66" s="1205"/>
      <c r="L66" s="1205"/>
      <c r="M66" s="1205"/>
      <c r="N66" s="1205"/>
      <c r="O66" s="1205"/>
      <c r="P66" s="1205"/>
      <c r="Q66" s="1205"/>
      <c r="R66" s="1206"/>
    </row>
    <row r="67" spans="1:18" s="84" customFormat="1" ht="18" x14ac:dyDescent="0.35">
      <c r="A67" s="804">
        <v>5</v>
      </c>
      <c r="B67" s="805" t="e">
        <f>#REF!</f>
        <v>#REF!</v>
      </c>
      <c r="C67" s="403"/>
      <c r="I67" s="806"/>
      <c r="J67" s="1205"/>
      <c r="K67" s="1205"/>
      <c r="L67" s="1205"/>
      <c r="M67" s="1205"/>
      <c r="N67" s="1205"/>
      <c r="O67" s="1205"/>
      <c r="P67" s="1205"/>
      <c r="Q67" s="1205"/>
      <c r="R67" s="1206"/>
    </row>
    <row r="68" spans="1:18" s="84" customFormat="1" ht="18" x14ac:dyDescent="0.35">
      <c r="A68" s="804">
        <v>6</v>
      </c>
      <c r="B68" s="805" t="e">
        <f>#REF!</f>
        <v>#REF!</v>
      </c>
      <c r="C68" s="403"/>
      <c r="I68" s="806"/>
      <c r="J68" s="1205"/>
      <c r="K68" s="1205"/>
      <c r="L68" s="1205"/>
      <c r="M68" s="1205"/>
      <c r="N68" s="1205"/>
      <c r="O68" s="1205"/>
      <c r="P68" s="1205"/>
      <c r="Q68" s="1205"/>
      <c r="R68" s="1206"/>
    </row>
    <row r="69" spans="1:18" s="84" customFormat="1" ht="18" x14ac:dyDescent="0.35">
      <c r="A69" s="804">
        <v>7</v>
      </c>
      <c r="B69" s="805" t="e">
        <f>#REF!</f>
        <v>#REF!</v>
      </c>
      <c r="C69" s="403"/>
      <c r="I69" s="806"/>
      <c r="J69" s="1205"/>
      <c r="K69" s="1205"/>
      <c r="L69" s="1205"/>
      <c r="M69" s="1205"/>
      <c r="N69" s="1205"/>
      <c r="O69" s="1205"/>
      <c r="P69" s="1205"/>
      <c r="Q69" s="1205"/>
      <c r="R69" s="1206"/>
    </row>
    <row r="70" spans="1:18" s="84" customFormat="1" ht="18" x14ac:dyDescent="0.35">
      <c r="A70" s="804">
        <v>8</v>
      </c>
      <c r="B70" s="805" t="e">
        <f>#REF!</f>
        <v>#REF!</v>
      </c>
      <c r="C70" s="403"/>
      <c r="I70" s="806"/>
      <c r="J70" s="1205"/>
      <c r="K70" s="1205"/>
      <c r="L70" s="1205"/>
      <c r="M70" s="1205"/>
      <c r="N70" s="1205"/>
      <c r="O70" s="1205"/>
      <c r="P70" s="1205"/>
      <c r="Q70" s="1205"/>
      <c r="R70" s="1206"/>
    </row>
    <row r="71" spans="1:18" s="84" customFormat="1" ht="18" x14ac:dyDescent="0.35">
      <c r="A71" s="804">
        <v>9</v>
      </c>
      <c r="B71" s="805" t="e">
        <f>#REF!</f>
        <v>#REF!</v>
      </c>
      <c r="C71" s="403"/>
      <c r="I71" s="806"/>
      <c r="J71" s="1205"/>
      <c r="K71" s="1205"/>
      <c r="L71" s="1205"/>
      <c r="M71" s="1205"/>
      <c r="N71" s="1205"/>
      <c r="O71" s="1205"/>
      <c r="P71" s="1205"/>
      <c r="Q71" s="1205"/>
      <c r="R71" s="1206"/>
    </row>
    <row r="72" spans="1:18" s="84" customFormat="1" ht="18" x14ac:dyDescent="0.35">
      <c r="A72" s="804">
        <v>8</v>
      </c>
      <c r="B72" s="805" t="e">
        <f>#REF!</f>
        <v>#REF!</v>
      </c>
      <c r="C72" s="403"/>
      <c r="I72" s="806"/>
      <c r="J72" s="1205"/>
      <c r="K72" s="1205"/>
      <c r="L72" s="1205"/>
      <c r="M72" s="1205"/>
      <c r="N72" s="1205"/>
      <c r="O72" s="1205"/>
      <c r="P72" s="1205"/>
      <c r="Q72" s="1205"/>
      <c r="R72" s="1206"/>
    </row>
    <row r="73" spans="1:18" s="84" customFormat="1" ht="18" x14ac:dyDescent="0.35">
      <c r="A73" s="804">
        <v>9</v>
      </c>
      <c r="B73" s="805" t="e">
        <f>#REF!</f>
        <v>#REF!</v>
      </c>
      <c r="C73" s="403"/>
      <c r="I73" s="806"/>
      <c r="J73" s="1205"/>
      <c r="K73" s="1205"/>
      <c r="L73" s="1205"/>
      <c r="M73" s="1205"/>
      <c r="N73" s="1205"/>
      <c r="O73" s="1205"/>
      <c r="P73" s="1205"/>
      <c r="Q73" s="1205"/>
      <c r="R73" s="1206"/>
    </row>
    <row r="74" spans="1:18" s="84" customFormat="1" ht="18" x14ac:dyDescent="0.35">
      <c r="A74" s="807">
        <v>10</v>
      </c>
      <c r="B74" s="815" t="e">
        <f>#REF!</f>
        <v>#REF!</v>
      </c>
      <c r="C74" s="808"/>
      <c r="D74" s="793"/>
      <c r="E74" s="793"/>
      <c r="F74" s="793"/>
      <c r="G74" s="793"/>
      <c r="H74" s="793"/>
      <c r="I74" s="809"/>
      <c r="J74" s="1207"/>
      <c r="K74" s="1207"/>
      <c r="L74" s="1207"/>
      <c r="M74" s="1207"/>
      <c r="N74" s="1207"/>
      <c r="O74" s="1207"/>
      <c r="P74" s="1207"/>
      <c r="Q74" s="1207"/>
      <c r="R74" s="1208"/>
    </row>
    <row r="75" spans="1:18" s="84" customFormat="1" ht="15.6" x14ac:dyDescent="0.3">
      <c r="A75" s="482"/>
    </row>
    <row r="76" spans="1:18" s="84" customFormat="1" ht="18" x14ac:dyDescent="0.35">
      <c r="A76" s="796" t="s">
        <v>1144</v>
      </c>
      <c r="B76" s="797" t="s">
        <v>1145</v>
      </c>
    </row>
    <row r="77" spans="1:18" s="84" customFormat="1" ht="11.25" customHeight="1" x14ac:dyDescent="0.3"/>
    <row r="78" spans="1:18" s="84" customFormat="1" ht="18.75" customHeight="1" x14ac:dyDescent="0.3">
      <c r="A78" s="810" t="s">
        <v>1146</v>
      </c>
      <c r="B78" s="793"/>
      <c r="C78" s="793"/>
      <c r="D78" s="793"/>
      <c r="E78" s="793"/>
      <c r="F78" s="793"/>
      <c r="G78" s="793"/>
      <c r="H78" s="793"/>
      <c r="I78" s="793"/>
      <c r="J78" s="793"/>
      <c r="K78" s="793"/>
      <c r="L78" s="793"/>
      <c r="M78" s="793"/>
      <c r="N78" s="793"/>
      <c r="O78" s="793"/>
      <c r="P78" s="793"/>
      <c r="Q78" s="793"/>
      <c r="R78" s="793"/>
    </row>
    <row r="79" spans="1:18" s="84" customFormat="1" ht="16.5" customHeight="1" x14ac:dyDescent="0.3">
      <c r="A79" s="1187" t="s">
        <v>1147</v>
      </c>
      <c r="B79" s="1187"/>
      <c r="C79" s="1187"/>
      <c r="D79" s="1187"/>
      <c r="E79" s="1187"/>
      <c r="F79" s="1187"/>
      <c r="G79" s="1187"/>
      <c r="H79" s="1187"/>
      <c r="I79" s="1187"/>
      <c r="J79" s="1187"/>
      <c r="K79" s="1187"/>
      <c r="L79" s="1187"/>
      <c r="M79" s="1187"/>
      <c r="N79" s="1187"/>
      <c r="O79" s="1187"/>
      <c r="P79" s="1187"/>
      <c r="Q79" s="1187"/>
      <c r="R79" s="1187"/>
    </row>
    <row r="80" spans="1:18" s="84" customFormat="1" ht="18" x14ac:dyDescent="0.35">
      <c r="A80" s="796" t="s">
        <v>1148</v>
      </c>
      <c r="B80" s="797" t="s">
        <v>1149</v>
      </c>
    </row>
    <row r="81" spans="1:18" s="811" customFormat="1" ht="30.75" customHeight="1" x14ac:dyDescent="0.3"/>
    <row r="82" spans="1:18" s="811" customFormat="1" ht="31.2" x14ac:dyDescent="0.3">
      <c r="A82" s="812" t="s">
        <v>1</v>
      </c>
      <c r="B82" s="1204" t="s">
        <v>1150</v>
      </c>
      <c r="C82" s="1204"/>
      <c r="D82" s="1204"/>
      <c r="E82" s="1204"/>
      <c r="F82" s="1204"/>
      <c r="G82" s="1204"/>
      <c r="H82" s="1204"/>
      <c r="I82" s="1204"/>
      <c r="J82" s="1204" t="s">
        <v>1151</v>
      </c>
      <c r="K82" s="1204"/>
      <c r="L82" s="1204" t="s">
        <v>1152</v>
      </c>
      <c r="M82" s="1204"/>
      <c r="N82" s="1204"/>
      <c r="O82" s="1204"/>
      <c r="P82" s="1204"/>
      <c r="Q82" s="1204" t="s">
        <v>1153</v>
      </c>
      <c r="R82" s="1204"/>
    </row>
    <row r="83" spans="1:18" s="811" customFormat="1" ht="15.6" x14ac:dyDescent="0.3">
      <c r="A83" s="812" t="e">
        <f>#REF!</f>
        <v>#REF!</v>
      </c>
      <c r="B83" s="1202" t="e">
        <f>#REF!</f>
        <v>#REF!</v>
      </c>
      <c r="C83" s="1202"/>
      <c r="D83" s="1202"/>
      <c r="E83" s="1202"/>
      <c r="F83" s="1202"/>
      <c r="G83" s="1202"/>
      <c r="H83" s="1202"/>
      <c r="I83" s="1202"/>
      <c r="J83" s="1203" t="e">
        <f>#REF!</f>
        <v>#REF!</v>
      </c>
      <c r="K83" s="1204"/>
      <c r="L83" s="1204" t="e">
        <f>#REF!</f>
        <v>#REF!</v>
      </c>
      <c r="M83" s="1204"/>
      <c r="N83" s="1204"/>
      <c r="O83" s="1204"/>
      <c r="P83" s="1204"/>
      <c r="Q83" s="1204" t="s">
        <v>1154</v>
      </c>
      <c r="R83" s="1204"/>
    </row>
    <row r="84" spans="1:18" s="811" customFormat="1" ht="32.25" customHeight="1" x14ac:dyDescent="0.3">
      <c r="A84" s="812" t="e">
        <f>#REF!</f>
        <v>#REF!</v>
      </c>
      <c r="B84" s="1202" t="e">
        <f>#REF!</f>
        <v>#REF!</v>
      </c>
      <c r="C84" s="1202"/>
      <c r="D84" s="1202"/>
      <c r="E84" s="1202"/>
      <c r="F84" s="1202"/>
      <c r="G84" s="1202"/>
      <c r="H84" s="1202"/>
      <c r="I84" s="1202"/>
      <c r="J84" s="1203" t="e">
        <f>#REF!</f>
        <v>#REF!</v>
      </c>
      <c r="K84" s="1204"/>
      <c r="L84" s="1204" t="e">
        <f>#REF!</f>
        <v>#REF!</v>
      </c>
      <c r="M84" s="1204"/>
      <c r="N84" s="1204"/>
      <c r="O84" s="1204"/>
      <c r="P84" s="1204"/>
      <c r="Q84" s="1204" t="s">
        <v>1154</v>
      </c>
      <c r="R84" s="1204"/>
    </row>
    <row r="85" spans="1:18" s="811" customFormat="1" ht="30.75" customHeight="1" x14ac:dyDescent="0.3">
      <c r="A85" s="812" t="e">
        <f>#REF!</f>
        <v>#REF!</v>
      </c>
      <c r="B85" s="1202" t="e">
        <f>#REF!</f>
        <v>#REF!</v>
      </c>
      <c r="C85" s="1202"/>
      <c r="D85" s="1202"/>
      <c r="E85" s="1202"/>
      <c r="F85" s="1202"/>
      <c r="G85" s="1202"/>
      <c r="H85" s="1202"/>
      <c r="I85" s="1202"/>
      <c r="J85" s="1203" t="e">
        <f>#REF!</f>
        <v>#REF!</v>
      </c>
      <c r="K85" s="1204"/>
      <c r="L85" s="1204" t="e">
        <f>#REF!</f>
        <v>#REF!</v>
      </c>
      <c r="M85" s="1204"/>
      <c r="N85" s="1204"/>
      <c r="O85" s="1204"/>
      <c r="P85" s="1204"/>
      <c r="Q85" s="1204" t="s">
        <v>1154</v>
      </c>
      <c r="R85" s="1204"/>
    </row>
    <row r="86" spans="1:18" s="811" customFormat="1" ht="15.75" customHeight="1" x14ac:dyDescent="0.3">
      <c r="A86" s="812" t="e">
        <f>#REF!</f>
        <v>#REF!</v>
      </c>
      <c r="B86" s="1202" t="e">
        <f>#REF!</f>
        <v>#REF!</v>
      </c>
      <c r="C86" s="1202"/>
      <c r="D86" s="1202"/>
      <c r="E86" s="1202"/>
      <c r="F86" s="1202"/>
      <c r="G86" s="1202"/>
      <c r="H86" s="1202"/>
      <c r="I86" s="1202"/>
      <c r="J86" s="1203" t="e">
        <f>#REF!</f>
        <v>#REF!</v>
      </c>
      <c r="K86" s="1204"/>
      <c r="L86" s="1204" t="e">
        <f>#REF!</f>
        <v>#REF!</v>
      </c>
      <c r="M86" s="1204"/>
      <c r="N86" s="1204"/>
      <c r="O86" s="1204"/>
      <c r="P86" s="1204"/>
      <c r="Q86" s="1204" t="s">
        <v>1154</v>
      </c>
      <c r="R86" s="1204"/>
    </row>
    <row r="87" spans="1:18" s="811" customFormat="1" ht="34.5" customHeight="1" x14ac:dyDescent="0.3">
      <c r="A87" s="812" t="e">
        <f>#REF!</f>
        <v>#REF!</v>
      </c>
      <c r="B87" s="1202" t="e">
        <f>#REF!</f>
        <v>#REF!</v>
      </c>
      <c r="C87" s="1202"/>
      <c r="D87" s="1202"/>
      <c r="E87" s="1202"/>
      <c r="F87" s="1202"/>
      <c r="G87" s="1202"/>
      <c r="H87" s="1202"/>
      <c r="I87" s="1202"/>
      <c r="J87" s="1203" t="e">
        <f>#REF!</f>
        <v>#REF!</v>
      </c>
      <c r="K87" s="1204"/>
      <c r="L87" s="1204" t="e">
        <f>#REF!</f>
        <v>#REF!</v>
      </c>
      <c r="M87" s="1204"/>
      <c r="N87" s="1204"/>
      <c r="O87" s="1204"/>
      <c r="P87" s="1204"/>
      <c r="Q87" s="1204" t="s">
        <v>1154</v>
      </c>
      <c r="R87" s="1204"/>
    </row>
    <row r="88" spans="1:18" s="811" customFormat="1" ht="15.75" customHeight="1" x14ac:dyDescent="0.3">
      <c r="A88" s="812" t="e">
        <f>#REF!</f>
        <v>#REF!</v>
      </c>
      <c r="B88" s="1202" t="e">
        <f>#REF!</f>
        <v>#REF!</v>
      </c>
      <c r="C88" s="1202"/>
      <c r="D88" s="1202"/>
      <c r="E88" s="1202"/>
      <c r="F88" s="1202"/>
      <c r="G88" s="1202"/>
      <c r="H88" s="1202"/>
      <c r="I88" s="1202"/>
      <c r="J88" s="1203" t="e">
        <f>#REF!</f>
        <v>#REF!</v>
      </c>
      <c r="K88" s="1204"/>
      <c r="L88" s="1204" t="e">
        <f>#REF!</f>
        <v>#REF!</v>
      </c>
      <c r="M88" s="1204"/>
      <c r="N88" s="1204"/>
      <c r="O88" s="1204"/>
      <c r="P88" s="1204"/>
      <c r="Q88" s="1204" t="s">
        <v>1154</v>
      </c>
      <c r="R88" s="1204"/>
    </row>
    <row r="89" spans="1:18" s="811" customFormat="1" ht="15.75" customHeight="1" x14ac:dyDescent="0.3">
      <c r="A89" s="812" t="e">
        <f>#REF!</f>
        <v>#REF!</v>
      </c>
      <c r="B89" s="1202" t="e">
        <f>#REF!</f>
        <v>#REF!</v>
      </c>
      <c r="C89" s="1202"/>
      <c r="D89" s="1202"/>
      <c r="E89" s="1202"/>
      <c r="F89" s="1202"/>
      <c r="G89" s="1202"/>
      <c r="H89" s="1202"/>
      <c r="I89" s="1202"/>
      <c r="J89" s="1203" t="e">
        <f>#REF!</f>
        <v>#REF!</v>
      </c>
      <c r="K89" s="1204"/>
      <c r="L89" s="1204" t="e">
        <f>#REF!</f>
        <v>#REF!</v>
      </c>
      <c r="M89" s="1204"/>
      <c r="N89" s="1204"/>
      <c r="O89" s="1204"/>
      <c r="P89" s="1204"/>
      <c r="Q89" s="1204" t="s">
        <v>1154</v>
      </c>
      <c r="R89" s="1204"/>
    </row>
    <row r="90" spans="1:18" s="811" customFormat="1" ht="15.75" customHeight="1" x14ac:dyDescent="0.3">
      <c r="A90" s="812" t="e">
        <f>#REF!</f>
        <v>#REF!</v>
      </c>
      <c r="B90" s="1202" t="e">
        <f>#REF!</f>
        <v>#REF!</v>
      </c>
      <c r="C90" s="1202"/>
      <c r="D90" s="1202"/>
      <c r="E90" s="1202"/>
      <c r="F90" s="1202"/>
      <c r="G90" s="1202"/>
      <c r="H90" s="1202"/>
      <c r="I90" s="1202"/>
      <c r="J90" s="1203" t="e">
        <f>#REF!</f>
        <v>#REF!</v>
      </c>
      <c r="K90" s="1204"/>
      <c r="L90" s="1204" t="e">
        <f>#REF!</f>
        <v>#REF!</v>
      </c>
      <c r="M90" s="1204"/>
      <c r="N90" s="1204"/>
      <c r="O90" s="1204"/>
      <c r="P90" s="1204"/>
      <c r="Q90" s="1204" t="s">
        <v>1154</v>
      </c>
      <c r="R90" s="1204"/>
    </row>
    <row r="91" spans="1:18" s="811" customFormat="1" ht="15.75" customHeight="1" x14ac:dyDescent="0.3">
      <c r="A91" s="812" t="e">
        <f>#REF!</f>
        <v>#REF!</v>
      </c>
      <c r="B91" s="1202" t="e">
        <f>#REF!</f>
        <v>#REF!</v>
      </c>
      <c r="C91" s="1202"/>
      <c r="D91" s="1202"/>
      <c r="E91" s="1202"/>
      <c r="F91" s="1202"/>
      <c r="G91" s="1202"/>
      <c r="H91" s="1202"/>
      <c r="I91" s="1202"/>
      <c r="J91" s="1203" t="e">
        <f>#REF!</f>
        <v>#REF!</v>
      </c>
      <c r="K91" s="1204"/>
      <c r="L91" s="1204" t="e">
        <f>#REF!</f>
        <v>#REF!</v>
      </c>
      <c r="M91" s="1204"/>
      <c r="N91" s="1204"/>
      <c r="O91" s="1204"/>
      <c r="P91" s="1204"/>
      <c r="Q91" s="1204" t="s">
        <v>1154</v>
      </c>
      <c r="R91" s="1204"/>
    </row>
    <row r="92" spans="1:18" s="811" customFormat="1" ht="15.75" customHeight="1" x14ac:dyDescent="0.3">
      <c r="A92" s="812" t="e">
        <f>#REF!</f>
        <v>#REF!</v>
      </c>
      <c r="B92" s="1202" t="e">
        <f>#REF!</f>
        <v>#REF!</v>
      </c>
      <c r="C92" s="1202"/>
      <c r="D92" s="1202"/>
      <c r="E92" s="1202"/>
      <c r="F92" s="1202"/>
      <c r="G92" s="1202"/>
      <c r="H92" s="1202"/>
      <c r="I92" s="1202"/>
      <c r="J92" s="1203" t="e">
        <f>#REF!</f>
        <v>#REF!</v>
      </c>
      <c r="K92" s="1204"/>
      <c r="L92" s="1204" t="e">
        <f>#REF!</f>
        <v>#REF!</v>
      </c>
      <c r="M92" s="1204"/>
      <c r="N92" s="1204"/>
      <c r="O92" s="1204"/>
      <c r="P92" s="1204"/>
      <c r="Q92" s="1204" t="s">
        <v>1154</v>
      </c>
      <c r="R92" s="1204"/>
    </row>
    <row r="93" spans="1:18" s="811" customFormat="1" ht="15.75" customHeight="1" x14ac:dyDescent="0.3">
      <c r="A93" s="812" t="e">
        <f>#REF!</f>
        <v>#REF!</v>
      </c>
      <c r="B93" s="1202" t="e">
        <f>#REF!</f>
        <v>#REF!</v>
      </c>
      <c r="C93" s="1202"/>
      <c r="D93" s="1202"/>
      <c r="E93" s="1202"/>
      <c r="F93" s="1202"/>
      <c r="G93" s="1202"/>
      <c r="H93" s="1202"/>
      <c r="I93" s="1202"/>
      <c r="J93" s="1203" t="e">
        <f>#REF!</f>
        <v>#REF!</v>
      </c>
      <c r="K93" s="1204"/>
      <c r="L93" s="1204" t="e">
        <f>#REF!</f>
        <v>#REF!</v>
      </c>
      <c r="M93" s="1204"/>
      <c r="N93" s="1204"/>
      <c r="O93" s="1204"/>
      <c r="P93" s="1204"/>
      <c r="Q93" s="1204" t="s">
        <v>1154</v>
      </c>
      <c r="R93" s="1204"/>
    </row>
    <row r="94" spans="1:18" s="811" customFormat="1" ht="15.75" customHeight="1" x14ac:dyDescent="0.3">
      <c r="A94" s="812" t="e">
        <f>#REF!</f>
        <v>#REF!</v>
      </c>
      <c r="B94" s="1202" t="e">
        <f>#REF!</f>
        <v>#REF!</v>
      </c>
      <c r="C94" s="1202"/>
      <c r="D94" s="1202"/>
      <c r="E94" s="1202"/>
      <c r="F94" s="1202"/>
      <c r="G94" s="1202"/>
      <c r="H94" s="1202"/>
      <c r="I94" s="1202"/>
      <c r="J94" s="1203" t="e">
        <f>#REF!</f>
        <v>#REF!</v>
      </c>
      <c r="K94" s="1204"/>
      <c r="L94" s="1204" t="e">
        <f>#REF!</f>
        <v>#REF!</v>
      </c>
      <c r="M94" s="1204"/>
      <c r="N94" s="1204"/>
      <c r="O94" s="1204"/>
      <c r="P94" s="1204"/>
      <c r="Q94" s="1204" t="s">
        <v>1154</v>
      </c>
      <c r="R94" s="1204"/>
    </row>
    <row r="95" spans="1:18" s="811" customFormat="1" ht="15.75" customHeight="1" x14ac:dyDescent="0.3">
      <c r="A95" s="812" t="e">
        <f>#REF!</f>
        <v>#REF!</v>
      </c>
      <c r="B95" s="1202" t="e">
        <f>#REF!</f>
        <v>#REF!</v>
      </c>
      <c r="C95" s="1202"/>
      <c r="D95" s="1202"/>
      <c r="E95" s="1202"/>
      <c r="F95" s="1202"/>
      <c r="G95" s="1202"/>
      <c r="H95" s="1202"/>
      <c r="I95" s="1202"/>
      <c r="J95" s="1203" t="e">
        <f>#REF!</f>
        <v>#REF!</v>
      </c>
      <c r="K95" s="1204"/>
      <c r="L95" s="1204" t="e">
        <f>#REF!</f>
        <v>#REF!</v>
      </c>
      <c r="M95" s="1204"/>
      <c r="N95" s="1204"/>
      <c r="O95" s="1204"/>
      <c r="P95" s="1204"/>
      <c r="Q95" s="1204" t="s">
        <v>1154</v>
      </c>
      <c r="R95" s="1204"/>
    </row>
    <row r="96" spans="1:18" s="811" customFormat="1" ht="15.75" customHeight="1" x14ac:dyDescent="0.3">
      <c r="A96" s="812" t="e">
        <f>#REF!</f>
        <v>#REF!</v>
      </c>
      <c r="B96" s="1202" t="e">
        <f>#REF!</f>
        <v>#REF!</v>
      </c>
      <c r="C96" s="1202"/>
      <c r="D96" s="1202"/>
      <c r="E96" s="1202"/>
      <c r="F96" s="1202"/>
      <c r="G96" s="1202"/>
      <c r="H96" s="1202"/>
      <c r="I96" s="1202"/>
      <c r="J96" s="1203" t="e">
        <f>#REF!</f>
        <v>#REF!</v>
      </c>
      <c r="K96" s="1204"/>
      <c r="L96" s="1204" t="e">
        <f>#REF!</f>
        <v>#REF!</v>
      </c>
      <c r="M96" s="1204"/>
      <c r="N96" s="1204"/>
      <c r="O96" s="1204"/>
      <c r="P96" s="1204"/>
      <c r="Q96" s="1204" t="s">
        <v>1154</v>
      </c>
      <c r="R96" s="1204"/>
    </row>
    <row r="97" spans="1:18" s="811" customFormat="1" ht="15.75" customHeight="1" x14ac:dyDescent="0.3">
      <c r="A97" s="812" t="e">
        <f>#REF!</f>
        <v>#REF!</v>
      </c>
      <c r="B97" s="1202" t="e">
        <f>#REF!</f>
        <v>#REF!</v>
      </c>
      <c r="C97" s="1202"/>
      <c r="D97" s="1202"/>
      <c r="E97" s="1202"/>
      <c r="F97" s="1202"/>
      <c r="G97" s="1202"/>
      <c r="H97" s="1202"/>
      <c r="I97" s="1202"/>
      <c r="J97" s="1203" t="e">
        <f>#REF!</f>
        <v>#REF!</v>
      </c>
      <c r="K97" s="1204"/>
      <c r="L97" s="1204" t="e">
        <f>#REF!</f>
        <v>#REF!</v>
      </c>
      <c r="M97" s="1204"/>
      <c r="N97" s="1204"/>
      <c r="O97" s="1204"/>
      <c r="P97" s="1204"/>
      <c r="Q97" s="1204" t="s">
        <v>1154</v>
      </c>
      <c r="R97" s="1204"/>
    </row>
    <row r="98" spans="1:18" s="811" customFormat="1" ht="15.75" customHeight="1" x14ac:dyDescent="0.3">
      <c r="A98" s="812" t="e">
        <f>#REF!</f>
        <v>#REF!</v>
      </c>
      <c r="B98" s="1202" t="e">
        <f>#REF!</f>
        <v>#REF!</v>
      </c>
      <c r="C98" s="1202"/>
      <c r="D98" s="1202"/>
      <c r="E98" s="1202"/>
      <c r="F98" s="1202"/>
      <c r="G98" s="1202"/>
      <c r="H98" s="1202"/>
      <c r="I98" s="1202"/>
      <c r="J98" s="1203" t="e">
        <f>#REF!</f>
        <v>#REF!</v>
      </c>
      <c r="K98" s="1204"/>
      <c r="L98" s="1204" t="e">
        <f>#REF!</f>
        <v>#REF!</v>
      </c>
      <c r="M98" s="1204"/>
      <c r="N98" s="1204"/>
      <c r="O98" s="1204"/>
      <c r="P98" s="1204"/>
      <c r="Q98" s="1204" t="s">
        <v>1154</v>
      </c>
      <c r="R98" s="1204"/>
    </row>
    <row r="99" spans="1:18" s="811" customFormat="1" ht="15.75" customHeight="1" x14ac:dyDescent="0.3">
      <c r="A99" s="812" t="e">
        <f>#REF!</f>
        <v>#REF!</v>
      </c>
      <c r="B99" s="1202" t="e">
        <f>#REF!</f>
        <v>#REF!</v>
      </c>
      <c r="C99" s="1202"/>
      <c r="D99" s="1202"/>
      <c r="E99" s="1202"/>
      <c r="F99" s="1202"/>
      <c r="G99" s="1202"/>
      <c r="H99" s="1202"/>
      <c r="I99" s="1202"/>
      <c r="J99" s="1203" t="e">
        <f>#REF!</f>
        <v>#REF!</v>
      </c>
      <c r="K99" s="1204"/>
      <c r="L99" s="1204" t="e">
        <f>#REF!</f>
        <v>#REF!</v>
      </c>
      <c r="M99" s="1204"/>
      <c r="N99" s="1204"/>
      <c r="O99" s="1204"/>
      <c r="P99" s="1204"/>
      <c r="Q99" s="1204" t="s">
        <v>1154</v>
      </c>
      <c r="R99" s="1204"/>
    </row>
    <row r="100" spans="1:18" s="811" customFormat="1" ht="15.75" customHeight="1" x14ac:dyDescent="0.3">
      <c r="A100" s="812" t="e">
        <f>#REF!</f>
        <v>#REF!</v>
      </c>
      <c r="B100" s="1202" t="e">
        <f>#REF!</f>
        <v>#REF!</v>
      </c>
      <c r="C100" s="1202"/>
      <c r="D100" s="1202"/>
      <c r="E100" s="1202"/>
      <c r="F100" s="1202"/>
      <c r="G100" s="1202"/>
      <c r="H100" s="1202"/>
      <c r="I100" s="1202"/>
      <c r="J100" s="1203" t="e">
        <f>#REF!</f>
        <v>#REF!</v>
      </c>
      <c r="K100" s="1204"/>
      <c r="L100" s="1204" t="e">
        <f>#REF!</f>
        <v>#REF!</v>
      </c>
      <c r="M100" s="1204"/>
      <c r="N100" s="1204"/>
      <c r="O100" s="1204"/>
      <c r="P100" s="1204"/>
      <c r="Q100" s="1204" t="s">
        <v>1154</v>
      </c>
      <c r="R100" s="1204"/>
    </row>
    <row r="101" spans="1:18" s="811" customFormat="1" ht="15.75" customHeight="1" x14ac:dyDescent="0.3">
      <c r="A101" s="812" t="e">
        <f>#REF!</f>
        <v>#REF!</v>
      </c>
      <c r="B101" s="1202" t="e">
        <f>#REF!</f>
        <v>#REF!</v>
      </c>
      <c r="C101" s="1202"/>
      <c r="D101" s="1202"/>
      <c r="E101" s="1202"/>
      <c r="F101" s="1202"/>
      <c r="G101" s="1202"/>
      <c r="H101" s="1202"/>
      <c r="I101" s="1202"/>
      <c r="J101" s="1203" t="e">
        <f>#REF!</f>
        <v>#REF!</v>
      </c>
      <c r="K101" s="1204"/>
      <c r="L101" s="1204" t="e">
        <f>#REF!</f>
        <v>#REF!</v>
      </c>
      <c r="M101" s="1204"/>
      <c r="N101" s="1204"/>
      <c r="O101" s="1204"/>
      <c r="P101" s="1204"/>
      <c r="Q101" s="1204" t="s">
        <v>1154</v>
      </c>
      <c r="R101" s="1204"/>
    </row>
    <row r="102" spans="1:18" s="811" customFormat="1" ht="15.75" customHeight="1" x14ac:dyDescent="0.3">
      <c r="A102" s="812" t="e">
        <f>#REF!</f>
        <v>#REF!</v>
      </c>
      <c r="B102" s="1202" t="e">
        <f>#REF!</f>
        <v>#REF!</v>
      </c>
      <c r="C102" s="1202"/>
      <c r="D102" s="1202"/>
      <c r="E102" s="1202"/>
      <c r="F102" s="1202"/>
      <c r="G102" s="1202"/>
      <c r="H102" s="1202"/>
      <c r="I102" s="1202"/>
      <c r="J102" s="1203" t="e">
        <f>#REF!</f>
        <v>#REF!</v>
      </c>
      <c r="K102" s="1204"/>
      <c r="L102" s="1204" t="e">
        <f>#REF!</f>
        <v>#REF!</v>
      </c>
      <c r="M102" s="1204"/>
      <c r="N102" s="1204"/>
      <c r="O102" s="1204"/>
      <c r="P102" s="1204"/>
      <c r="Q102" s="1204" t="s">
        <v>1154</v>
      </c>
      <c r="R102" s="1204"/>
    </row>
    <row r="103" spans="1:18" s="811" customFormat="1" ht="15.75" customHeight="1" x14ac:dyDescent="0.3">
      <c r="A103" s="812" t="e">
        <f>#REF!</f>
        <v>#REF!</v>
      </c>
      <c r="B103" s="1202" t="e">
        <f>#REF!</f>
        <v>#REF!</v>
      </c>
      <c r="C103" s="1202"/>
      <c r="D103" s="1202"/>
      <c r="E103" s="1202"/>
      <c r="F103" s="1202"/>
      <c r="G103" s="1202"/>
      <c r="H103" s="1202"/>
      <c r="I103" s="1202"/>
      <c r="J103" s="1203" t="e">
        <f>#REF!</f>
        <v>#REF!</v>
      </c>
      <c r="K103" s="1204"/>
      <c r="L103" s="1204" t="e">
        <f>#REF!</f>
        <v>#REF!</v>
      </c>
      <c r="M103" s="1204"/>
      <c r="N103" s="1204"/>
      <c r="O103" s="1204"/>
      <c r="P103" s="1204"/>
      <c r="Q103" s="1204" t="s">
        <v>1154</v>
      </c>
      <c r="R103" s="1204"/>
    </row>
    <row r="104" spans="1:18" s="811" customFormat="1" ht="15.75" customHeight="1" x14ac:dyDescent="0.3">
      <c r="A104" s="812" t="e">
        <f>#REF!</f>
        <v>#REF!</v>
      </c>
      <c r="B104" s="1202" t="e">
        <f>#REF!</f>
        <v>#REF!</v>
      </c>
      <c r="C104" s="1202"/>
      <c r="D104" s="1202"/>
      <c r="E104" s="1202"/>
      <c r="F104" s="1202"/>
      <c r="G104" s="1202"/>
      <c r="H104" s="1202"/>
      <c r="I104" s="1202"/>
      <c r="J104" s="1203" t="e">
        <f>#REF!</f>
        <v>#REF!</v>
      </c>
      <c r="K104" s="1204"/>
      <c r="L104" s="1204" t="e">
        <f>#REF!</f>
        <v>#REF!</v>
      </c>
      <c r="M104" s="1204"/>
      <c r="N104" s="1204"/>
      <c r="O104" s="1204"/>
      <c r="P104" s="1204"/>
      <c r="Q104" s="1204" t="s">
        <v>1154</v>
      </c>
      <c r="R104" s="1204"/>
    </row>
    <row r="105" spans="1:18" s="811" customFormat="1" ht="15.75" customHeight="1" x14ac:dyDescent="0.3">
      <c r="A105" s="812" t="e">
        <f>#REF!</f>
        <v>#REF!</v>
      </c>
      <c r="B105" s="1202" t="e">
        <f>#REF!</f>
        <v>#REF!</v>
      </c>
      <c r="C105" s="1202"/>
      <c r="D105" s="1202"/>
      <c r="E105" s="1202"/>
      <c r="F105" s="1202"/>
      <c r="G105" s="1202"/>
      <c r="H105" s="1202"/>
      <c r="I105" s="1202"/>
      <c r="J105" s="1203" t="e">
        <f>#REF!</f>
        <v>#REF!</v>
      </c>
      <c r="K105" s="1204"/>
      <c r="L105" s="1204" t="e">
        <f>#REF!</f>
        <v>#REF!</v>
      </c>
      <c r="M105" s="1204"/>
      <c r="N105" s="1204"/>
      <c r="O105" s="1204"/>
      <c r="P105" s="1204"/>
      <c r="Q105" s="1204" t="s">
        <v>1154</v>
      </c>
      <c r="R105" s="1204"/>
    </row>
    <row r="106" spans="1:18" s="811" customFormat="1" ht="15.75" customHeight="1" x14ac:dyDescent="0.3">
      <c r="A106" s="812" t="e">
        <f>#REF!</f>
        <v>#REF!</v>
      </c>
      <c r="B106" s="1202" t="e">
        <f>#REF!</f>
        <v>#REF!</v>
      </c>
      <c r="C106" s="1202"/>
      <c r="D106" s="1202"/>
      <c r="E106" s="1202"/>
      <c r="F106" s="1202"/>
      <c r="G106" s="1202"/>
      <c r="H106" s="1202"/>
      <c r="I106" s="1202"/>
      <c r="J106" s="1203" t="e">
        <f>#REF!</f>
        <v>#REF!</v>
      </c>
      <c r="K106" s="1204"/>
      <c r="L106" s="1204" t="e">
        <f>#REF!</f>
        <v>#REF!</v>
      </c>
      <c r="M106" s="1204"/>
      <c r="N106" s="1204"/>
      <c r="O106" s="1204"/>
      <c r="P106" s="1204"/>
      <c r="Q106" s="1204" t="s">
        <v>1154</v>
      </c>
      <c r="R106" s="1204"/>
    </row>
    <row r="107" spans="1:18" s="811" customFormat="1" ht="15.75" customHeight="1" x14ac:dyDescent="0.3">
      <c r="A107" s="812" t="e">
        <f>#REF!</f>
        <v>#REF!</v>
      </c>
      <c r="B107" s="1202" t="e">
        <f>#REF!</f>
        <v>#REF!</v>
      </c>
      <c r="C107" s="1202"/>
      <c r="D107" s="1202"/>
      <c r="E107" s="1202"/>
      <c r="F107" s="1202"/>
      <c r="G107" s="1202"/>
      <c r="H107" s="1202"/>
      <c r="I107" s="1202"/>
      <c r="J107" s="1203" t="e">
        <f>#REF!</f>
        <v>#REF!</v>
      </c>
      <c r="K107" s="1204"/>
      <c r="L107" s="1204" t="e">
        <f>#REF!</f>
        <v>#REF!</v>
      </c>
      <c r="M107" s="1204"/>
      <c r="N107" s="1204"/>
      <c r="O107" s="1204"/>
      <c r="P107" s="1204"/>
      <c r="Q107" s="1204" t="s">
        <v>1154</v>
      </c>
      <c r="R107" s="1204"/>
    </row>
    <row r="108" spans="1:18" s="811" customFormat="1" ht="15.75" customHeight="1" x14ac:dyDescent="0.3">
      <c r="A108" s="812" t="e">
        <f>#REF!</f>
        <v>#REF!</v>
      </c>
      <c r="B108" s="1202" t="e">
        <f>#REF!</f>
        <v>#REF!</v>
      </c>
      <c r="C108" s="1202"/>
      <c r="D108" s="1202"/>
      <c r="E108" s="1202"/>
      <c r="F108" s="1202"/>
      <c r="G108" s="1202"/>
      <c r="H108" s="1202"/>
      <c r="I108" s="1202"/>
      <c r="J108" s="1203" t="e">
        <f>#REF!</f>
        <v>#REF!</v>
      </c>
      <c r="K108" s="1204"/>
      <c r="L108" s="1204" t="e">
        <f>#REF!</f>
        <v>#REF!</v>
      </c>
      <c r="M108" s="1204"/>
      <c r="N108" s="1204"/>
      <c r="O108" s="1204"/>
      <c r="P108" s="1204"/>
      <c r="Q108" s="1204" t="s">
        <v>1154</v>
      </c>
      <c r="R108" s="1204"/>
    </row>
    <row r="109" spans="1:18" s="811" customFormat="1" ht="15.75" customHeight="1" x14ac:dyDescent="0.3">
      <c r="A109" s="812" t="e">
        <f>#REF!</f>
        <v>#REF!</v>
      </c>
      <c r="B109" s="1202" t="e">
        <f>#REF!</f>
        <v>#REF!</v>
      </c>
      <c r="C109" s="1202"/>
      <c r="D109" s="1202"/>
      <c r="E109" s="1202"/>
      <c r="F109" s="1202"/>
      <c r="G109" s="1202"/>
      <c r="H109" s="1202"/>
      <c r="I109" s="1202"/>
      <c r="J109" s="1203" t="e">
        <f>#REF!</f>
        <v>#REF!</v>
      </c>
      <c r="K109" s="1204"/>
      <c r="L109" s="1204" t="e">
        <f>#REF!</f>
        <v>#REF!</v>
      </c>
      <c r="M109" s="1204"/>
      <c r="N109" s="1204"/>
      <c r="O109" s="1204"/>
      <c r="P109" s="1204"/>
      <c r="Q109" s="1204" t="s">
        <v>1154</v>
      </c>
      <c r="R109" s="1204"/>
    </row>
    <row r="110" spans="1:18" s="811" customFormat="1" ht="15.75" customHeight="1" x14ac:dyDescent="0.3">
      <c r="A110" s="812" t="e">
        <f>#REF!</f>
        <v>#REF!</v>
      </c>
      <c r="B110" s="1202" t="e">
        <f>#REF!</f>
        <v>#REF!</v>
      </c>
      <c r="C110" s="1202"/>
      <c r="D110" s="1202"/>
      <c r="E110" s="1202"/>
      <c r="F110" s="1202"/>
      <c r="G110" s="1202"/>
      <c r="H110" s="1202"/>
      <c r="I110" s="1202"/>
      <c r="J110" s="1203" t="e">
        <f>#REF!</f>
        <v>#REF!</v>
      </c>
      <c r="K110" s="1204"/>
      <c r="L110" s="1204" t="e">
        <f>#REF!</f>
        <v>#REF!</v>
      </c>
      <c r="M110" s="1204"/>
      <c r="N110" s="1204"/>
      <c r="O110" s="1204"/>
      <c r="P110" s="1204"/>
      <c r="Q110" s="1204" t="s">
        <v>1154</v>
      </c>
      <c r="R110" s="1204"/>
    </row>
    <row r="111" spans="1:18" s="811" customFormat="1" ht="15.75" customHeight="1" x14ac:dyDescent="0.3">
      <c r="A111" s="812" t="e">
        <f>#REF!</f>
        <v>#REF!</v>
      </c>
      <c r="B111" s="1202" t="e">
        <f>#REF!</f>
        <v>#REF!</v>
      </c>
      <c r="C111" s="1202"/>
      <c r="D111" s="1202"/>
      <c r="E111" s="1202"/>
      <c r="F111" s="1202"/>
      <c r="G111" s="1202"/>
      <c r="H111" s="1202"/>
      <c r="I111" s="1202"/>
      <c r="J111" s="1203" t="e">
        <f>#REF!</f>
        <v>#REF!</v>
      </c>
      <c r="K111" s="1204"/>
      <c r="L111" s="1204" t="e">
        <f>#REF!</f>
        <v>#REF!</v>
      </c>
      <c r="M111" s="1204"/>
      <c r="N111" s="1204"/>
      <c r="O111" s="1204"/>
      <c r="P111" s="1204"/>
      <c r="Q111" s="1204" t="s">
        <v>1154</v>
      </c>
      <c r="R111" s="1204"/>
    </row>
    <row r="112" spans="1:18" s="811" customFormat="1" ht="15.75" customHeight="1" x14ac:dyDescent="0.3">
      <c r="A112" s="812" t="e">
        <f>#REF!</f>
        <v>#REF!</v>
      </c>
      <c r="B112" s="1202" t="e">
        <f>#REF!</f>
        <v>#REF!</v>
      </c>
      <c r="C112" s="1202"/>
      <c r="D112" s="1202"/>
      <c r="E112" s="1202"/>
      <c r="F112" s="1202"/>
      <c r="G112" s="1202"/>
      <c r="H112" s="1202"/>
      <c r="I112" s="1202"/>
      <c r="J112" s="1203" t="e">
        <f>#REF!</f>
        <v>#REF!</v>
      </c>
      <c r="K112" s="1204"/>
      <c r="L112" s="1204" t="e">
        <f>#REF!</f>
        <v>#REF!</v>
      </c>
      <c r="M112" s="1204"/>
      <c r="N112" s="1204"/>
      <c r="O112" s="1204"/>
      <c r="P112" s="1204"/>
      <c r="Q112" s="1204" t="s">
        <v>1154</v>
      </c>
      <c r="R112" s="1204"/>
    </row>
    <row r="113" spans="1:18" s="811" customFormat="1" ht="15.75" customHeight="1" x14ac:dyDescent="0.3">
      <c r="A113" s="812" t="e">
        <f>#REF!</f>
        <v>#REF!</v>
      </c>
      <c r="B113" s="1202" t="e">
        <f>#REF!</f>
        <v>#REF!</v>
      </c>
      <c r="C113" s="1202"/>
      <c r="D113" s="1202"/>
      <c r="E113" s="1202"/>
      <c r="F113" s="1202"/>
      <c r="G113" s="1202"/>
      <c r="H113" s="1202"/>
      <c r="I113" s="1202"/>
      <c r="J113" s="1203" t="e">
        <f>#REF!</f>
        <v>#REF!</v>
      </c>
      <c r="K113" s="1204"/>
      <c r="L113" s="1204" t="e">
        <f>#REF!</f>
        <v>#REF!</v>
      </c>
      <c r="M113" s="1204"/>
      <c r="N113" s="1204"/>
      <c r="O113" s="1204"/>
      <c r="P113" s="1204"/>
      <c r="Q113" s="1204" t="s">
        <v>1154</v>
      </c>
      <c r="R113" s="1204"/>
    </row>
    <row r="114" spans="1:18" s="811" customFormat="1" ht="15.75" customHeight="1" x14ac:dyDescent="0.3">
      <c r="A114" s="812" t="e">
        <f>#REF!</f>
        <v>#REF!</v>
      </c>
      <c r="B114" s="1202" t="e">
        <f>#REF!</f>
        <v>#REF!</v>
      </c>
      <c r="C114" s="1202"/>
      <c r="D114" s="1202"/>
      <c r="E114" s="1202"/>
      <c r="F114" s="1202"/>
      <c r="G114" s="1202"/>
      <c r="H114" s="1202"/>
      <c r="I114" s="1202"/>
      <c r="J114" s="1203" t="e">
        <f>#REF!</f>
        <v>#REF!</v>
      </c>
      <c r="K114" s="1204"/>
      <c r="L114" s="1204" t="e">
        <f>#REF!</f>
        <v>#REF!</v>
      </c>
      <c r="M114" s="1204"/>
      <c r="N114" s="1204"/>
      <c r="O114" s="1204"/>
      <c r="P114" s="1204"/>
      <c r="Q114" s="1204" t="s">
        <v>1154</v>
      </c>
      <c r="R114" s="1204"/>
    </row>
    <row r="115" spans="1:18" s="811" customFormat="1" ht="15.75" customHeight="1" x14ac:dyDescent="0.3">
      <c r="A115" s="812" t="e">
        <f>#REF!</f>
        <v>#REF!</v>
      </c>
      <c r="B115" s="1202" t="e">
        <f>#REF!</f>
        <v>#REF!</v>
      </c>
      <c r="C115" s="1202"/>
      <c r="D115" s="1202"/>
      <c r="E115" s="1202"/>
      <c r="F115" s="1202"/>
      <c r="G115" s="1202"/>
      <c r="H115" s="1202"/>
      <c r="I115" s="1202"/>
      <c r="J115" s="1203" t="e">
        <f>#REF!</f>
        <v>#REF!</v>
      </c>
      <c r="K115" s="1204"/>
      <c r="L115" s="1204" t="e">
        <f>#REF!</f>
        <v>#REF!</v>
      </c>
      <c r="M115" s="1204"/>
      <c r="N115" s="1204"/>
      <c r="O115" s="1204"/>
      <c r="P115" s="1204"/>
      <c r="Q115" s="1204" t="s">
        <v>1154</v>
      </c>
      <c r="R115" s="1204"/>
    </row>
    <row r="116" spans="1:18" s="811" customFormat="1" ht="16.5" customHeight="1" x14ac:dyDescent="0.3">
      <c r="A116" s="812" t="e">
        <f>#REF!</f>
        <v>#REF!</v>
      </c>
      <c r="B116" s="1202" t="e">
        <f>#REF!</f>
        <v>#REF!</v>
      </c>
      <c r="C116" s="1202"/>
      <c r="D116" s="1202"/>
      <c r="E116" s="1202"/>
      <c r="F116" s="1202"/>
      <c r="G116" s="1202"/>
      <c r="H116" s="1202"/>
      <c r="I116" s="1202"/>
      <c r="J116" s="1203" t="e">
        <f>#REF!</f>
        <v>#REF!</v>
      </c>
      <c r="K116" s="1204"/>
      <c r="L116" s="1204" t="e">
        <f>#REF!</f>
        <v>#REF!</v>
      </c>
      <c r="M116" s="1204"/>
      <c r="N116" s="1204"/>
      <c r="O116" s="1204"/>
      <c r="P116" s="1204"/>
      <c r="Q116" s="1204" t="s">
        <v>1154</v>
      </c>
      <c r="R116" s="1204"/>
    </row>
    <row r="117" spans="1:18" s="811" customFormat="1" ht="15.6" x14ac:dyDescent="0.3">
      <c r="A117" s="812" t="e">
        <f>#REF!</f>
        <v>#REF!</v>
      </c>
      <c r="B117" s="1202" t="e">
        <f>#REF!</f>
        <v>#REF!</v>
      </c>
      <c r="C117" s="1202"/>
      <c r="D117" s="1202"/>
      <c r="E117" s="1202"/>
      <c r="F117" s="1202"/>
      <c r="G117" s="1202"/>
      <c r="H117" s="1202"/>
      <c r="I117" s="1202"/>
      <c r="J117" s="1203" t="e">
        <f>#REF!</f>
        <v>#REF!</v>
      </c>
      <c r="K117" s="1204"/>
      <c r="L117" s="1204" t="e">
        <f>#REF!</f>
        <v>#REF!</v>
      </c>
      <c r="M117" s="1204"/>
      <c r="N117" s="1204"/>
      <c r="O117" s="1204"/>
      <c r="P117" s="1204"/>
      <c r="Q117" s="1204" t="s">
        <v>1154</v>
      </c>
      <c r="R117" s="1204"/>
    </row>
    <row r="118" spans="1:18" s="811" customFormat="1" ht="15.6" x14ac:dyDescent="0.3">
      <c r="A118" s="812" t="e">
        <f>IF(ISBLANK(#REF!)," ",#REF!)</f>
        <v>#REF!</v>
      </c>
      <c r="B118" s="1202" t="e">
        <f>#REF!</f>
        <v>#REF!</v>
      </c>
      <c r="C118" s="1202"/>
      <c r="D118" s="1202"/>
      <c r="E118" s="1202"/>
      <c r="F118" s="1202"/>
      <c r="G118" s="1202"/>
      <c r="H118" s="1202"/>
      <c r="I118" s="1202"/>
      <c r="J118" s="1203" t="e">
        <f>IF(ISBLANK(#REF!)," ",#REF!)</f>
        <v>#REF!</v>
      </c>
      <c r="K118" s="1204"/>
      <c r="L118" s="1204" t="e">
        <f>#REF!</f>
        <v>#REF!</v>
      </c>
      <c r="M118" s="1204"/>
      <c r="N118" s="1204"/>
      <c r="O118" s="1204"/>
      <c r="P118" s="1204"/>
      <c r="Q118" s="1204" t="s">
        <v>1154</v>
      </c>
      <c r="R118" s="1204"/>
    </row>
    <row r="119" spans="1:18" s="811" customFormat="1" ht="15.6" x14ac:dyDescent="0.3">
      <c r="A119" s="812" t="e">
        <f>IF(ISBLANK(#REF!)," ",#REF!)</f>
        <v>#REF!</v>
      </c>
      <c r="B119" s="1202" t="e">
        <f>#REF!</f>
        <v>#REF!</v>
      </c>
      <c r="C119" s="1202"/>
      <c r="D119" s="1202"/>
      <c r="E119" s="1202"/>
      <c r="F119" s="1202"/>
      <c r="G119" s="1202"/>
      <c r="H119" s="1202"/>
      <c r="I119" s="1202"/>
      <c r="J119" s="1203" t="e">
        <f>#REF!</f>
        <v>#REF!</v>
      </c>
      <c r="K119" s="1204"/>
      <c r="L119" s="1204" t="e">
        <f>#REF!</f>
        <v>#REF!</v>
      </c>
      <c r="M119" s="1204"/>
      <c r="N119" s="1204"/>
      <c r="O119" s="1204"/>
      <c r="P119" s="1204"/>
      <c r="Q119" s="1204" t="s">
        <v>1154</v>
      </c>
      <c r="R119" s="1204"/>
    </row>
    <row r="120" spans="1:18" s="84" customFormat="1" ht="15.6" x14ac:dyDescent="0.3">
      <c r="A120" s="486"/>
      <c r="Q120" s="811"/>
      <c r="R120" s="811"/>
    </row>
    <row r="121" spans="1:18" s="84" customFormat="1" ht="38.25" customHeight="1" x14ac:dyDescent="0.35">
      <c r="A121" s="1209" t="e">
        <f>#REF!</f>
        <v>#REF!</v>
      </c>
      <c r="B121" s="1209"/>
      <c r="C121" s="1209"/>
      <c r="D121" s="1209"/>
      <c r="E121" s="1209"/>
      <c r="F121" s="1209"/>
      <c r="G121" s="1209"/>
      <c r="H121" s="487"/>
      <c r="I121" s="1210" t="e">
        <f>#REF!</f>
        <v>#REF!</v>
      </c>
      <c r="J121" s="1210"/>
      <c r="K121" s="1210"/>
      <c r="L121" s="1210"/>
      <c r="M121" s="813"/>
    </row>
    <row r="122" spans="1:18" s="84" customFormat="1" ht="15.6" x14ac:dyDescent="0.3">
      <c r="A122" s="814"/>
      <c r="B122" s="814"/>
      <c r="C122" s="814"/>
      <c r="D122" s="814"/>
      <c r="E122" s="487"/>
      <c r="F122" s="487"/>
      <c r="G122" s="487"/>
      <c r="H122" s="487"/>
      <c r="I122" s="1187" t="s">
        <v>553</v>
      </c>
      <c r="J122" s="1187"/>
      <c r="K122" s="1187"/>
      <c r="L122" s="1187"/>
      <c r="N122" s="1187" t="s">
        <v>551</v>
      </c>
      <c r="O122" s="1187"/>
      <c r="P122" s="1187"/>
      <c r="Q122" s="1187"/>
      <c r="R122" s="1187"/>
    </row>
    <row r="123" spans="1:18" s="84" customFormat="1" ht="15.6" x14ac:dyDescent="0.3">
      <c r="A123" s="814"/>
      <c r="B123" s="814"/>
      <c r="C123" s="814"/>
      <c r="D123" s="814"/>
      <c r="E123" s="487"/>
      <c r="F123" s="487"/>
      <c r="G123" s="487"/>
      <c r="H123" s="487"/>
      <c r="I123" s="486"/>
      <c r="L123" s="486"/>
      <c r="M123" s="486"/>
      <c r="N123" s="486"/>
      <c r="O123" s="486"/>
      <c r="P123" s="486"/>
      <c r="Q123" s="486"/>
      <c r="R123" s="486"/>
    </row>
    <row r="124" spans="1:18" s="84" customFormat="1" ht="43.5" customHeight="1" x14ac:dyDescent="0.35">
      <c r="A124" s="1209" t="e">
        <f>#REF!</f>
        <v>#REF!</v>
      </c>
      <c r="B124" s="1209"/>
      <c r="C124" s="1209"/>
      <c r="D124" s="1209"/>
      <c r="E124" s="1209"/>
      <c r="F124" s="1209"/>
      <c r="G124" s="1209"/>
      <c r="H124" s="487"/>
      <c r="I124" s="1210" t="e">
        <f>#REF!</f>
        <v>#REF!</v>
      </c>
      <c r="J124" s="1210"/>
      <c r="K124" s="1210"/>
      <c r="L124" s="1210"/>
      <c r="M124" s="813"/>
    </row>
    <row r="125" spans="1:18" s="84" customFormat="1" ht="15.6" x14ac:dyDescent="0.3">
      <c r="A125" s="487"/>
      <c r="B125" s="487"/>
      <c r="C125" s="487"/>
      <c r="D125" s="487"/>
      <c r="E125" s="487"/>
      <c r="F125" s="487"/>
      <c r="G125" s="487"/>
      <c r="H125" s="487"/>
      <c r="I125" s="1187" t="s">
        <v>553</v>
      </c>
      <c r="J125" s="1187"/>
      <c r="K125" s="1187"/>
      <c r="L125" s="1187"/>
      <c r="N125" s="1187" t="s">
        <v>551</v>
      </c>
      <c r="O125" s="1187"/>
      <c r="P125" s="1187"/>
      <c r="Q125" s="1187"/>
      <c r="R125" s="1187"/>
    </row>
    <row r="126" spans="1:18" s="84" customFormat="1" ht="27.75" customHeight="1" x14ac:dyDescent="0.3"/>
    <row r="127" spans="1:18" s="84" customFormat="1" ht="16.2" x14ac:dyDescent="0.35">
      <c r="A127" s="1209" t="s">
        <v>1155</v>
      </c>
      <c r="B127" s="1209"/>
      <c r="C127" s="1209"/>
      <c r="D127" s="1209"/>
      <c r="E127" s="1209"/>
      <c r="F127" s="1209"/>
      <c r="G127" s="1209"/>
      <c r="I127" s="1210" t="s">
        <v>1156</v>
      </c>
      <c r="J127" s="1210"/>
      <c r="K127" s="1210"/>
      <c r="L127" s="1210"/>
      <c r="M127" s="813"/>
    </row>
    <row r="128" spans="1:18" s="84" customFormat="1" ht="15.6" x14ac:dyDescent="0.3">
      <c r="I128" s="1187" t="s">
        <v>553</v>
      </c>
      <c r="J128" s="1187"/>
      <c r="K128" s="1187"/>
      <c r="L128" s="1187"/>
      <c r="N128" s="1187" t="s">
        <v>551</v>
      </c>
      <c r="O128" s="1187"/>
      <c r="P128" s="1187"/>
      <c r="Q128" s="1187"/>
      <c r="R128" s="1187"/>
    </row>
    <row r="129" s="84" customFormat="1" ht="15.6" x14ac:dyDescent="0.3"/>
    <row r="130" s="84" customFormat="1" ht="15.6" x14ac:dyDescent="0.3"/>
    <row r="131" s="84" customFormat="1" ht="15.6" x14ac:dyDescent="0.3"/>
    <row r="132" s="84" customFormat="1" ht="15.6" x14ac:dyDescent="0.3"/>
    <row r="133" s="84" customFormat="1" ht="15.6" x14ac:dyDescent="0.3"/>
    <row r="134" s="84" customFormat="1" ht="15.6" x14ac:dyDescent="0.3"/>
    <row r="135" s="84" customFormat="1" ht="15.6" x14ac:dyDescent="0.3"/>
    <row r="136" s="84" customFormat="1" ht="15.6" x14ac:dyDescent="0.3"/>
    <row r="137" s="84" customFormat="1" ht="15.6" x14ac:dyDescent="0.3"/>
    <row r="138" s="84" customFormat="1" ht="15.6" x14ac:dyDescent="0.3"/>
    <row r="139" s="84" customFormat="1" ht="15.6" x14ac:dyDescent="0.3"/>
    <row r="140" s="84" customFormat="1" ht="15.6" x14ac:dyDescent="0.3"/>
    <row r="141" s="84" customFormat="1" ht="15.6" x14ac:dyDescent="0.3"/>
    <row r="142" s="84" customFormat="1" ht="15.6" x14ac:dyDescent="0.3"/>
    <row r="143" s="84" customFormat="1" ht="15.6" x14ac:dyDescent="0.3"/>
    <row r="144" s="84" customFormat="1" ht="15.6" x14ac:dyDescent="0.3"/>
    <row r="145" spans="17:18" s="84" customFormat="1" ht="15.6" x14ac:dyDescent="0.3"/>
    <row r="146" spans="17:18" s="84" customFormat="1" ht="15.6" x14ac:dyDescent="0.3"/>
    <row r="147" spans="17:18" s="84" customFormat="1" ht="15.6" x14ac:dyDescent="0.3"/>
    <row r="148" spans="17:18" s="84" customFormat="1" ht="15.6" x14ac:dyDescent="0.3"/>
    <row r="149" spans="17:18" s="84" customFormat="1" ht="15.6" x14ac:dyDescent="0.3"/>
    <row r="150" spans="17:18" s="84" customFormat="1" ht="15.6" x14ac:dyDescent="0.3"/>
    <row r="151" spans="17:18" s="84" customFormat="1" ht="15.6" x14ac:dyDescent="0.3"/>
    <row r="152" spans="17:18" s="84" customFormat="1" ht="15.6" x14ac:dyDescent="0.3"/>
    <row r="153" spans="17:18" s="84" customFormat="1" ht="15.6" x14ac:dyDescent="0.3"/>
    <row r="154" spans="17:18" s="84" customFormat="1" ht="15.6" x14ac:dyDescent="0.3"/>
    <row r="155" spans="17:18" ht="15.6" x14ac:dyDescent="0.3">
      <c r="Q155" s="84"/>
      <c r="R155" s="84"/>
    </row>
    <row r="156" spans="17:18" ht="15.6" x14ac:dyDescent="0.3">
      <c r="Q156" s="84"/>
      <c r="R156" s="84"/>
    </row>
    <row r="157" spans="17:18" ht="15.6" x14ac:dyDescent="0.3">
      <c r="Q157" s="84"/>
      <c r="R157" s="84"/>
    </row>
    <row r="158" spans="17:18" ht="15.6" x14ac:dyDescent="0.3">
      <c r="Q158" s="84"/>
      <c r="R158" s="84"/>
    </row>
  </sheetData>
  <mergeCells count="214">
    <mergeCell ref="I125:L125"/>
    <mergeCell ref="N125:R125"/>
    <mergeCell ref="A127:G127"/>
    <mergeCell ref="I127:L127"/>
    <mergeCell ref="I128:L128"/>
    <mergeCell ref="N128:R128"/>
    <mergeCell ref="A121:G121"/>
    <mergeCell ref="I121:L121"/>
    <mergeCell ref="I122:L122"/>
    <mergeCell ref="N122:R122"/>
    <mergeCell ref="A124:G124"/>
    <mergeCell ref="I124:L124"/>
    <mergeCell ref="B118:I118"/>
    <mergeCell ref="J118:K118"/>
    <mergeCell ref="L118:P118"/>
    <mergeCell ref="Q118:R118"/>
    <mergeCell ref="B119:I119"/>
    <mergeCell ref="J119:K119"/>
    <mergeCell ref="L119:P119"/>
    <mergeCell ref="Q119:R119"/>
    <mergeCell ref="B116:I116"/>
    <mergeCell ref="J116:K116"/>
    <mergeCell ref="L116:P116"/>
    <mergeCell ref="Q116:R116"/>
    <mergeCell ref="B117:I117"/>
    <mergeCell ref="J117:K117"/>
    <mergeCell ref="L117:P117"/>
    <mergeCell ref="Q117:R117"/>
    <mergeCell ref="B114:I114"/>
    <mergeCell ref="J114:K114"/>
    <mergeCell ref="L114:P114"/>
    <mergeCell ref="Q114:R114"/>
    <mergeCell ref="B115:I115"/>
    <mergeCell ref="J115:K115"/>
    <mergeCell ref="L115:P115"/>
    <mergeCell ref="Q115:R115"/>
    <mergeCell ref="B112:I112"/>
    <mergeCell ref="J112:K112"/>
    <mergeCell ref="L112:P112"/>
    <mergeCell ref="Q112:R112"/>
    <mergeCell ref="B113:I113"/>
    <mergeCell ref="J113:K113"/>
    <mergeCell ref="L113:P113"/>
    <mergeCell ref="Q113:R113"/>
    <mergeCell ref="B110:I110"/>
    <mergeCell ref="J110:K110"/>
    <mergeCell ref="L110:P110"/>
    <mergeCell ref="Q110:R110"/>
    <mergeCell ref="B111:I111"/>
    <mergeCell ref="J111:K111"/>
    <mergeCell ref="L111:P111"/>
    <mergeCell ref="Q111:R111"/>
    <mergeCell ref="B108:I108"/>
    <mergeCell ref="J108:K108"/>
    <mergeCell ref="L108:P108"/>
    <mergeCell ref="Q108:R108"/>
    <mergeCell ref="B109:I109"/>
    <mergeCell ref="J109:K109"/>
    <mergeCell ref="L109:P109"/>
    <mergeCell ref="Q109:R109"/>
    <mergeCell ref="B106:I106"/>
    <mergeCell ref="J106:K106"/>
    <mergeCell ref="L106:P106"/>
    <mergeCell ref="Q106:R106"/>
    <mergeCell ref="B107:I107"/>
    <mergeCell ref="J107:K107"/>
    <mergeCell ref="L107:P107"/>
    <mergeCell ref="Q107:R107"/>
    <mergeCell ref="B104:I104"/>
    <mergeCell ref="J104:K104"/>
    <mergeCell ref="L104:P104"/>
    <mergeCell ref="Q104:R104"/>
    <mergeCell ref="B105:I105"/>
    <mergeCell ref="J105:K105"/>
    <mergeCell ref="L105:P105"/>
    <mergeCell ref="Q105:R105"/>
    <mergeCell ref="B102:I102"/>
    <mergeCell ref="J102:K102"/>
    <mergeCell ref="L102:P102"/>
    <mergeCell ref="Q102:R102"/>
    <mergeCell ref="B103:I103"/>
    <mergeCell ref="J103:K103"/>
    <mergeCell ref="L103:P103"/>
    <mergeCell ref="Q103:R103"/>
    <mergeCell ref="B100:I100"/>
    <mergeCell ref="J100:K100"/>
    <mergeCell ref="L100:P100"/>
    <mergeCell ref="Q100:R100"/>
    <mergeCell ref="B101:I101"/>
    <mergeCell ref="J101:K101"/>
    <mergeCell ref="L101:P101"/>
    <mergeCell ref="Q101:R101"/>
    <mergeCell ref="B98:I98"/>
    <mergeCell ref="J98:K98"/>
    <mergeCell ref="L98:P98"/>
    <mergeCell ref="Q98:R98"/>
    <mergeCell ref="B99:I99"/>
    <mergeCell ref="J99:K99"/>
    <mergeCell ref="L99:P99"/>
    <mergeCell ref="Q99:R99"/>
    <mergeCell ref="B96:I96"/>
    <mergeCell ref="J96:K96"/>
    <mergeCell ref="L96:P96"/>
    <mergeCell ref="Q96:R96"/>
    <mergeCell ref="B97:I97"/>
    <mergeCell ref="J97:K97"/>
    <mergeCell ref="L97:P97"/>
    <mergeCell ref="Q97:R97"/>
    <mergeCell ref="B94:I94"/>
    <mergeCell ref="J94:K94"/>
    <mergeCell ref="L94:P94"/>
    <mergeCell ref="Q94:R94"/>
    <mergeCell ref="B95:I95"/>
    <mergeCell ref="J95:K95"/>
    <mergeCell ref="L95:P95"/>
    <mergeCell ref="Q95:R95"/>
    <mergeCell ref="B92:I92"/>
    <mergeCell ref="J92:K92"/>
    <mergeCell ref="L92:P92"/>
    <mergeCell ref="Q92:R92"/>
    <mergeCell ref="B93:I93"/>
    <mergeCell ref="J93:K93"/>
    <mergeCell ref="L93:P93"/>
    <mergeCell ref="Q93:R93"/>
    <mergeCell ref="B90:I90"/>
    <mergeCell ref="J90:K90"/>
    <mergeCell ref="L90:P90"/>
    <mergeCell ref="Q90:R90"/>
    <mergeCell ref="B91:I91"/>
    <mergeCell ref="J91:K91"/>
    <mergeCell ref="L91:P91"/>
    <mergeCell ref="Q91:R91"/>
    <mergeCell ref="B88:I88"/>
    <mergeCell ref="J88:K88"/>
    <mergeCell ref="L88:P88"/>
    <mergeCell ref="Q88:R88"/>
    <mergeCell ref="B89:I89"/>
    <mergeCell ref="J89:K89"/>
    <mergeCell ref="L89:P89"/>
    <mergeCell ref="Q89:R89"/>
    <mergeCell ref="B86:I86"/>
    <mergeCell ref="J86:K86"/>
    <mergeCell ref="L86:P86"/>
    <mergeCell ref="Q86:R86"/>
    <mergeCell ref="B87:I87"/>
    <mergeCell ref="J87:K87"/>
    <mergeCell ref="L87:P87"/>
    <mergeCell ref="Q87:R87"/>
    <mergeCell ref="B84:I84"/>
    <mergeCell ref="J84:K84"/>
    <mergeCell ref="L84:P84"/>
    <mergeCell ref="Q84:R84"/>
    <mergeCell ref="B85:I85"/>
    <mergeCell ref="J85:K85"/>
    <mergeCell ref="L85:P85"/>
    <mergeCell ref="Q85:R85"/>
    <mergeCell ref="B83:I83"/>
    <mergeCell ref="J83:K83"/>
    <mergeCell ref="L83:P83"/>
    <mergeCell ref="Q83:R83"/>
    <mergeCell ref="J55:R74"/>
    <mergeCell ref="A79:R79"/>
    <mergeCell ref="B82:I82"/>
    <mergeCell ref="J82:K82"/>
    <mergeCell ref="L82:P82"/>
    <mergeCell ref="Q82:R82"/>
    <mergeCell ref="B50:O50"/>
    <mergeCell ref="A53:A54"/>
    <mergeCell ref="B53:I54"/>
    <mergeCell ref="J53:R54"/>
    <mergeCell ref="O44:P44"/>
    <mergeCell ref="Q43:R43"/>
    <mergeCell ref="A45:C45"/>
    <mergeCell ref="E45:F45"/>
    <mergeCell ref="G45:H45"/>
    <mergeCell ref="I45:J45"/>
    <mergeCell ref="K45:L45"/>
    <mergeCell ref="M45:N45"/>
    <mergeCell ref="O45:P45"/>
    <mergeCell ref="Q45:R45"/>
    <mergeCell ref="A44:C44"/>
    <mergeCell ref="E44:F44"/>
    <mergeCell ref="G44:H44"/>
    <mergeCell ref="I44:J44"/>
    <mergeCell ref="K44:L44"/>
    <mergeCell ref="M44:N44"/>
    <mergeCell ref="Q44:R44"/>
    <mergeCell ref="A43:C43"/>
    <mergeCell ref="E43:F43"/>
    <mergeCell ref="G43:H43"/>
    <mergeCell ref="I43:J43"/>
    <mergeCell ref="K43:L43"/>
    <mergeCell ref="M43:N43"/>
    <mergeCell ref="O43:P43"/>
    <mergeCell ref="M46:N46"/>
    <mergeCell ref="A49:R49"/>
    <mergeCell ref="A8:R8"/>
    <mergeCell ref="A10:R10"/>
    <mergeCell ref="A11:Q11"/>
    <mergeCell ref="A12:R12"/>
    <mergeCell ref="B13:E13"/>
    <mergeCell ref="F13:P13"/>
    <mergeCell ref="A15:Q15"/>
    <mergeCell ref="A17:Q17"/>
    <mergeCell ref="A41:C42"/>
    <mergeCell ref="D41:D42"/>
    <mergeCell ref="E41:R41"/>
    <mergeCell ref="E42:F42"/>
    <mergeCell ref="G42:H42"/>
    <mergeCell ref="I42:J42"/>
    <mergeCell ref="K42:L42"/>
    <mergeCell ref="M42:N42"/>
    <mergeCell ref="O42:P42"/>
    <mergeCell ref="Q42:R42"/>
  </mergeCells>
  <pageMargins left="0.59055118110236227" right="0.31496062992125984" top="0.31496062992125984" bottom="0.51181102362204722" header="0" footer="0.19685039370078741"/>
  <pageSetup paperSize="9" orientation="portrait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R320"/>
  <sheetViews>
    <sheetView topLeftCell="A208" workbookViewId="0">
      <selection activeCell="K90" sqref="K90"/>
    </sheetView>
  </sheetViews>
  <sheetFormatPr defaultRowHeight="14.4" x14ac:dyDescent="0.3"/>
  <cols>
    <col min="8" max="8" width="12" style="658" customWidth="1"/>
    <col min="9" max="9" width="9.109375" style="655"/>
  </cols>
  <sheetData>
    <row r="1" spans="1:11" ht="18.75" customHeight="1" x14ac:dyDescent="0.3">
      <c r="A1" s="128" t="s">
        <v>144</v>
      </c>
      <c r="C1" s="129"/>
      <c r="D1" s="130"/>
      <c r="E1" s="130"/>
      <c r="F1" s="130"/>
      <c r="G1" s="130"/>
      <c r="H1" s="131">
        <f ca="1">YEAR(TODAY())-18</f>
        <v>2006</v>
      </c>
      <c r="I1" s="335" t="s">
        <v>145</v>
      </c>
      <c r="J1" s="130"/>
      <c r="K1" s="462" t="s">
        <v>742</v>
      </c>
    </row>
    <row r="2" spans="1:11" ht="15.75" customHeight="1" x14ac:dyDescent="0.3">
      <c r="A2" s="132" t="s">
        <v>747</v>
      </c>
      <c r="C2" s="129"/>
      <c r="D2" s="130"/>
      <c r="E2" s="130"/>
      <c r="F2" s="130"/>
      <c r="G2" s="130"/>
      <c r="H2" s="646"/>
      <c r="I2" s="649"/>
      <c r="J2" s="130"/>
      <c r="K2" s="462" t="s">
        <v>744</v>
      </c>
    </row>
    <row r="3" spans="1:11" ht="15" customHeight="1" x14ac:dyDescent="0.3">
      <c r="A3" s="124" t="s">
        <v>748</v>
      </c>
      <c r="C3" s="125"/>
      <c r="D3" s="124"/>
      <c r="E3" s="124"/>
      <c r="F3" s="124"/>
      <c r="G3" s="124"/>
      <c r="H3" s="647"/>
      <c r="I3" s="650"/>
      <c r="J3" s="124"/>
      <c r="K3" s="462" t="s">
        <v>745</v>
      </c>
    </row>
    <row r="4" spans="1:11" ht="14.25" customHeight="1" x14ac:dyDescent="0.3">
      <c r="A4" s="73"/>
      <c r="C4" s="46" t="s">
        <v>99</v>
      </c>
      <c r="D4" s="48"/>
      <c r="E4" s="48"/>
      <c r="F4" s="47"/>
      <c r="G4" s="47"/>
      <c r="H4" s="656"/>
      <c r="I4" s="651"/>
      <c r="J4" s="48"/>
      <c r="K4" s="462" t="s">
        <v>746</v>
      </c>
    </row>
    <row r="5" spans="1:11" ht="15" customHeight="1" x14ac:dyDescent="0.35">
      <c r="A5" s="74"/>
      <c r="C5" s="51"/>
      <c r="D5" s="26"/>
      <c r="E5" s="26"/>
      <c r="F5" s="25"/>
      <c r="G5" s="25"/>
      <c r="H5" s="648" t="str">
        <f>$K$1</f>
        <v>Рекорд края</v>
      </c>
      <c r="I5" s="651">
        <f>Рекорды!D5</f>
        <v>17.940000000000001</v>
      </c>
    </row>
    <row r="6" spans="1:11" ht="15" customHeight="1" x14ac:dyDescent="0.35">
      <c r="A6" s="74"/>
      <c r="C6" s="51"/>
      <c r="D6" s="26"/>
      <c r="E6" s="26"/>
      <c r="F6" s="25"/>
      <c r="G6" s="25"/>
      <c r="H6" s="648" t="str">
        <f>$K$2</f>
        <v>Рекорд края 16-17 лет</v>
      </c>
      <c r="I6" s="651">
        <f>Рекорды!B5</f>
        <v>18.920000000000002</v>
      </c>
    </row>
    <row r="7" spans="1:11" ht="15" customHeight="1" x14ac:dyDescent="0.35">
      <c r="A7" s="74"/>
      <c r="C7" s="51"/>
      <c r="D7" s="26"/>
      <c r="E7" s="26"/>
      <c r="F7" s="25"/>
      <c r="G7" s="25"/>
      <c r="H7" s="648" t="str">
        <f>$K$3</f>
        <v>Рекорд края 14-15 лет</v>
      </c>
      <c r="I7" s="651">
        <f>Рекорды!D73</f>
        <v>19.11</v>
      </c>
    </row>
    <row r="8" spans="1:11" ht="15" customHeight="1" x14ac:dyDescent="0.35">
      <c r="A8" s="74"/>
      <c r="C8" s="51"/>
      <c r="D8" s="26"/>
      <c r="E8" s="26"/>
      <c r="F8" s="25"/>
      <c r="G8" s="25"/>
      <c r="H8" s="648" t="str">
        <f>$K$4</f>
        <v>Рекорд края 13 лет и младше</v>
      </c>
      <c r="I8" s="651">
        <f>Рекорды!B73</f>
        <v>19.850000000000001</v>
      </c>
    </row>
    <row r="9" spans="1:11" ht="12.75" customHeight="1" x14ac:dyDescent="0.35">
      <c r="A9" s="133"/>
      <c r="C9" s="133"/>
      <c r="D9" s="133"/>
      <c r="E9" s="133"/>
      <c r="F9" s="133"/>
      <c r="G9" s="133"/>
      <c r="H9" s="657"/>
      <c r="I9" s="652"/>
      <c r="J9" s="25"/>
    </row>
    <row r="10" spans="1:11" ht="14.25" customHeight="1" x14ac:dyDescent="0.3">
      <c r="A10" s="73"/>
      <c r="C10" s="46" t="s">
        <v>146</v>
      </c>
      <c r="D10" s="48"/>
      <c r="E10" s="48"/>
      <c r="F10" s="47"/>
      <c r="G10" s="47"/>
      <c r="H10" s="656"/>
      <c r="I10" s="650"/>
      <c r="J10" s="124"/>
    </row>
    <row r="11" spans="1:11" ht="15" customHeight="1" x14ac:dyDescent="0.35">
      <c r="A11" s="74"/>
      <c r="C11" s="51"/>
      <c r="D11" s="26"/>
      <c r="E11" s="26"/>
      <c r="F11" s="25"/>
      <c r="G11" s="25"/>
      <c r="H11" s="648" t="str">
        <f t="shared" ref="H11" si="0">$K$1</f>
        <v>Рекорд края</v>
      </c>
      <c r="I11" s="651">
        <f>Рекорды!E5</f>
        <v>15.92</v>
      </c>
      <c r="J11" s="124"/>
    </row>
    <row r="12" spans="1:11" ht="15" customHeight="1" x14ac:dyDescent="0.35">
      <c r="A12" s="74"/>
      <c r="C12" s="51"/>
      <c r="D12" s="26"/>
      <c r="E12" s="26"/>
      <c r="F12" s="25"/>
      <c r="G12" s="25"/>
      <c r="H12" s="648" t="str">
        <f t="shared" ref="H12" si="1">$K$2</f>
        <v>Рекорд края 16-17 лет</v>
      </c>
      <c r="I12" s="651">
        <f>Рекорды!C5</f>
        <v>15.92</v>
      </c>
      <c r="J12" s="25"/>
    </row>
    <row r="13" spans="1:11" ht="15" customHeight="1" x14ac:dyDescent="0.35">
      <c r="A13" s="74"/>
      <c r="C13" s="51"/>
      <c r="D13" s="26"/>
      <c r="E13" s="26"/>
      <c r="F13" s="25"/>
      <c r="G13" s="25"/>
      <c r="H13" s="648" t="str">
        <f t="shared" ref="H13" si="2">$K$3</f>
        <v>Рекорд края 14-15 лет</v>
      </c>
      <c r="I13" s="651">
        <f>Рекорды!E73</f>
        <v>17.5</v>
      </c>
      <c r="J13" s="25"/>
    </row>
    <row r="14" spans="1:11" ht="15" customHeight="1" x14ac:dyDescent="0.35">
      <c r="A14" s="74"/>
      <c r="C14" s="51"/>
      <c r="D14" s="26"/>
      <c r="E14" s="26"/>
      <c r="F14" s="25"/>
      <c r="G14" s="25"/>
      <c r="H14" s="648" t="str">
        <f t="shared" ref="H14" si="3">$K$4</f>
        <v>Рекорд края 13 лет и младше</v>
      </c>
      <c r="I14" s="651">
        <f>Рекорды!C73</f>
        <v>17.7</v>
      </c>
      <c r="J14" s="25"/>
    </row>
    <row r="15" spans="1:11" ht="15" customHeight="1" x14ac:dyDescent="0.35">
      <c r="A15" s="74"/>
      <c r="C15" s="51"/>
      <c r="D15" s="26"/>
      <c r="E15" s="26"/>
      <c r="F15" s="25"/>
      <c r="G15" s="25"/>
      <c r="H15" s="657"/>
      <c r="I15" s="651"/>
      <c r="J15" s="124"/>
    </row>
    <row r="16" spans="1:11" ht="14.25" customHeight="1" x14ac:dyDescent="0.3">
      <c r="A16" s="124"/>
      <c r="C16" s="46" t="s">
        <v>166</v>
      </c>
      <c r="D16" s="124"/>
      <c r="E16" s="124"/>
      <c r="F16" s="124"/>
      <c r="G16" s="124"/>
      <c r="H16" s="656"/>
      <c r="I16" s="650"/>
      <c r="J16" s="124"/>
    </row>
    <row r="17" spans="1:10" ht="15" customHeight="1" x14ac:dyDescent="0.35">
      <c r="A17" s="124"/>
      <c r="C17" s="125"/>
      <c r="D17" s="124"/>
      <c r="E17" s="124"/>
      <c r="F17" s="124"/>
      <c r="G17" s="124"/>
      <c r="H17" s="648" t="str">
        <f t="shared" ref="H17" si="4">$K$1</f>
        <v>Рекорд края</v>
      </c>
      <c r="I17" s="651">
        <f>Рекорды!D41</f>
        <v>21.46</v>
      </c>
    </row>
    <row r="18" spans="1:10" ht="15" customHeight="1" x14ac:dyDescent="0.35">
      <c r="A18" s="74"/>
      <c r="C18" s="51"/>
      <c r="D18" s="26"/>
      <c r="E18" s="26"/>
      <c r="F18" s="25"/>
      <c r="G18" s="25"/>
      <c r="H18" s="648" t="str">
        <f t="shared" ref="H18" si="5">$K$2</f>
        <v>Рекорд края 16-17 лет</v>
      </c>
      <c r="I18" s="651">
        <f>Рекорды!B41</f>
        <v>21.92</v>
      </c>
    </row>
    <row r="19" spans="1:10" ht="15" customHeight="1" x14ac:dyDescent="0.35">
      <c r="A19" s="74"/>
      <c r="C19" s="51"/>
      <c r="D19" s="26"/>
      <c r="E19" s="26"/>
      <c r="F19" s="25"/>
      <c r="G19" s="25"/>
      <c r="H19" s="648" t="str">
        <f t="shared" ref="H19" si="6">$K$3</f>
        <v>Рекорд края 14-15 лет</v>
      </c>
      <c r="I19" s="651">
        <f>Рекорды!D109</f>
        <v>23</v>
      </c>
    </row>
    <row r="20" spans="1:10" ht="15" customHeight="1" x14ac:dyDescent="0.35">
      <c r="A20" s="74"/>
      <c r="C20" s="51"/>
      <c r="D20" s="26"/>
      <c r="E20" s="26"/>
      <c r="F20" s="25"/>
      <c r="G20" s="25"/>
      <c r="H20" s="648" t="str">
        <f t="shared" ref="H20" si="7">$K$4</f>
        <v>Рекорд края 13 лет и младше</v>
      </c>
      <c r="I20" s="651">
        <f>Рекорды!B109</f>
        <v>23.8</v>
      </c>
    </row>
    <row r="21" spans="1:10" ht="15" customHeight="1" x14ac:dyDescent="0.35">
      <c r="A21" s="124"/>
      <c r="C21" s="125"/>
      <c r="D21" s="124"/>
      <c r="E21" s="124"/>
      <c r="F21" s="124"/>
      <c r="G21" s="124"/>
      <c r="H21" s="657"/>
      <c r="I21" s="651"/>
      <c r="J21" s="124"/>
    </row>
    <row r="22" spans="1:10" ht="14.25" customHeight="1" x14ac:dyDescent="0.3">
      <c r="A22" s="124"/>
      <c r="C22" s="46" t="s">
        <v>167</v>
      </c>
      <c r="D22" s="124"/>
      <c r="E22" s="124"/>
      <c r="F22" s="124"/>
      <c r="G22" s="124"/>
      <c r="H22" s="656"/>
      <c r="I22" s="651"/>
      <c r="J22" s="124"/>
    </row>
    <row r="23" spans="1:10" ht="15" customHeight="1" x14ac:dyDescent="0.35">
      <c r="A23" s="124"/>
      <c r="C23" s="125"/>
      <c r="D23" s="124"/>
      <c r="E23" s="124"/>
      <c r="F23" s="124"/>
      <c r="G23" s="124"/>
      <c r="H23" s="648" t="str">
        <f t="shared" ref="H23" si="8">$K$1</f>
        <v>Рекорд края</v>
      </c>
      <c r="I23" s="651">
        <f>Рекорды!E41</f>
        <v>18.77</v>
      </c>
      <c r="J23" s="124"/>
    </row>
    <row r="24" spans="1:10" ht="15" customHeight="1" x14ac:dyDescent="0.35">
      <c r="A24" s="74"/>
      <c r="C24" s="51"/>
      <c r="D24" s="26"/>
      <c r="E24" s="26"/>
      <c r="F24" s="25"/>
      <c r="G24" s="25"/>
      <c r="H24" s="648" t="str">
        <f t="shared" ref="H24" si="9">$K$2</f>
        <v>Рекорд края 16-17 лет</v>
      </c>
      <c r="I24" s="651">
        <f>Рекорды!C41</f>
        <v>20.02</v>
      </c>
    </row>
    <row r="25" spans="1:10" ht="15" customHeight="1" x14ac:dyDescent="0.35">
      <c r="A25" s="74"/>
      <c r="C25" s="51"/>
      <c r="D25" s="26"/>
      <c r="E25" s="26"/>
      <c r="F25" s="25"/>
      <c r="G25" s="25"/>
      <c r="H25" s="648" t="str">
        <f t="shared" ref="H25" si="10">$K$3</f>
        <v>Рекорд края 14-15 лет</v>
      </c>
      <c r="I25" s="651">
        <f>Рекорды!E109</f>
        <v>20.79</v>
      </c>
    </row>
    <row r="26" spans="1:10" ht="15" customHeight="1" x14ac:dyDescent="0.35">
      <c r="A26" s="74"/>
      <c r="C26" s="51"/>
      <c r="D26" s="26"/>
      <c r="E26" s="26"/>
      <c r="F26" s="25"/>
      <c r="G26" s="25"/>
      <c r="H26" s="648" t="str">
        <f t="shared" ref="H26" si="11">$K$4</f>
        <v>Рекорд края 13 лет и младше</v>
      </c>
      <c r="I26" s="651">
        <f>Рекорды!C109</f>
        <v>22</v>
      </c>
    </row>
    <row r="27" spans="1:10" ht="15" customHeight="1" x14ac:dyDescent="0.35">
      <c r="A27" s="124"/>
      <c r="C27" s="125"/>
      <c r="D27" s="124"/>
      <c r="E27" s="124"/>
      <c r="F27" s="124"/>
      <c r="G27" s="124"/>
      <c r="H27" s="657"/>
      <c r="I27" s="650"/>
      <c r="J27" s="124"/>
    </row>
    <row r="28" spans="1:10" ht="14.25" customHeight="1" x14ac:dyDescent="0.3">
      <c r="A28" s="73"/>
      <c r="C28" s="46" t="s">
        <v>147</v>
      </c>
      <c r="D28" s="48"/>
      <c r="E28" s="48"/>
      <c r="F28" s="47"/>
      <c r="G28" s="47"/>
      <c r="H28" s="656"/>
      <c r="I28" s="651"/>
      <c r="J28" s="47"/>
    </row>
    <row r="29" spans="1:10" ht="15" customHeight="1" x14ac:dyDescent="0.35">
      <c r="A29" s="74"/>
      <c r="C29" s="51"/>
      <c r="D29" s="26"/>
      <c r="E29" s="26"/>
      <c r="F29" s="25"/>
      <c r="G29" s="25"/>
      <c r="H29" s="648" t="str">
        <f t="shared" ref="H29" si="12">$K$1</f>
        <v>Рекорд края</v>
      </c>
      <c r="I29" s="651">
        <f>Рекорды!D8</f>
        <v>39.200000000000003</v>
      </c>
    </row>
    <row r="30" spans="1:10" ht="15" customHeight="1" x14ac:dyDescent="0.35">
      <c r="A30" s="74"/>
      <c r="C30" s="51"/>
      <c r="D30" s="26"/>
      <c r="E30" s="26"/>
      <c r="F30" s="25"/>
      <c r="G30" s="25"/>
      <c r="H30" s="648" t="str">
        <f t="shared" ref="H30" si="13">$K$2</f>
        <v>Рекорд края 16-17 лет</v>
      </c>
      <c r="I30" s="651">
        <f>Рекорды!B8</f>
        <v>41.2</v>
      </c>
    </row>
    <row r="31" spans="1:10" ht="15" customHeight="1" x14ac:dyDescent="0.35">
      <c r="A31" s="74"/>
      <c r="C31" s="51"/>
      <c r="D31" s="26"/>
      <c r="E31" s="26"/>
      <c r="F31" s="25"/>
      <c r="G31" s="25"/>
      <c r="H31" s="648" t="str">
        <f t="shared" ref="H31" si="14">$K$3</f>
        <v>Рекорд края 14-15 лет</v>
      </c>
      <c r="I31" s="651">
        <f>Рекорды!D76</f>
        <v>41.48</v>
      </c>
    </row>
    <row r="32" spans="1:10" ht="15" customHeight="1" x14ac:dyDescent="0.35">
      <c r="A32" s="74"/>
      <c r="C32" s="51"/>
      <c r="D32" s="26"/>
      <c r="E32" s="26"/>
      <c r="F32" s="25"/>
      <c r="G32" s="25"/>
      <c r="H32" s="648" t="str">
        <f t="shared" ref="H32" si="15">$K$4</f>
        <v>Рекорд края 13 лет и младше</v>
      </c>
      <c r="I32" s="651">
        <f>Рекорды!B76</f>
        <v>43.88</v>
      </c>
    </row>
    <row r="33" spans="1:10" ht="15" customHeight="1" x14ac:dyDescent="0.35">
      <c r="A33" s="74"/>
      <c r="C33" s="51"/>
      <c r="D33" s="26"/>
      <c r="E33" s="26"/>
      <c r="F33" s="25"/>
      <c r="G33" s="25"/>
      <c r="H33" s="657"/>
      <c r="I33" s="651"/>
      <c r="J33" s="26"/>
    </row>
    <row r="34" spans="1:10" ht="14.25" customHeight="1" x14ac:dyDescent="0.3">
      <c r="A34" s="73"/>
      <c r="C34" s="46" t="s">
        <v>148</v>
      </c>
      <c r="D34" s="48"/>
      <c r="E34" s="48"/>
      <c r="F34" s="47"/>
      <c r="G34" s="47"/>
      <c r="H34" s="656"/>
      <c r="I34" s="651"/>
      <c r="J34" s="124"/>
    </row>
    <row r="35" spans="1:10" ht="15" customHeight="1" x14ac:dyDescent="0.35">
      <c r="A35" s="74"/>
      <c r="C35" s="51"/>
      <c r="D35" s="26"/>
      <c r="E35" s="26"/>
      <c r="F35" s="25"/>
      <c r="G35" s="25"/>
      <c r="H35" s="648" t="str">
        <f t="shared" ref="H35" si="16">$K$1</f>
        <v>Рекорд края</v>
      </c>
      <c r="I35" s="651">
        <f>Рекорды!E8</f>
        <v>35.56</v>
      </c>
      <c r="J35" s="124"/>
    </row>
    <row r="36" spans="1:10" ht="15" customHeight="1" x14ac:dyDescent="0.35">
      <c r="A36" s="74"/>
      <c r="C36" s="51"/>
      <c r="D36" s="26"/>
      <c r="E36" s="26"/>
      <c r="F36" s="25"/>
      <c r="G36" s="25"/>
      <c r="H36" s="648" t="str">
        <f t="shared" ref="H36" si="17">$K$2</f>
        <v>Рекорд края 16-17 лет</v>
      </c>
      <c r="I36" s="651">
        <f>Рекорды!C8</f>
        <v>36.24</v>
      </c>
      <c r="J36" s="25"/>
    </row>
    <row r="37" spans="1:10" ht="15" customHeight="1" x14ac:dyDescent="0.35">
      <c r="A37" s="74"/>
      <c r="C37" s="51"/>
      <c r="D37" s="26"/>
      <c r="E37" s="26"/>
      <c r="F37" s="25"/>
      <c r="G37" s="25"/>
      <c r="H37" s="648" t="str">
        <f t="shared" ref="H37" si="18">$K$3</f>
        <v>Рекорд края 14-15 лет</v>
      </c>
      <c r="I37" s="651">
        <f>Рекорды!E76</f>
        <v>37.69</v>
      </c>
      <c r="J37" s="25"/>
    </row>
    <row r="38" spans="1:10" ht="15" customHeight="1" x14ac:dyDescent="0.35">
      <c r="A38" s="74"/>
      <c r="C38" s="51"/>
      <c r="D38" s="26"/>
      <c r="E38" s="26"/>
      <c r="F38" s="25"/>
      <c r="G38" s="25"/>
      <c r="H38" s="648" t="str">
        <f t="shared" ref="H38" si="19">$K$4</f>
        <v>Рекорд края 13 лет и младше</v>
      </c>
      <c r="I38" s="651">
        <f>Рекорды!C76</f>
        <v>40.549999999999997</v>
      </c>
      <c r="J38" s="25"/>
    </row>
    <row r="39" spans="1:10" ht="15" customHeight="1" x14ac:dyDescent="0.35">
      <c r="A39" s="124"/>
      <c r="C39" s="125"/>
      <c r="D39" s="124"/>
      <c r="E39" s="124"/>
      <c r="F39" s="124"/>
      <c r="G39" s="124"/>
      <c r="H39" s="657"/>
      <c r="I39" s="650"/>
      <c r="J39" s="124"/>
    </row>
    <row r="40" spans="1:10" ht="14.25" customHeight="1" x14ac:dyDescent="0.3">
      <c r="A40" s="124"/>
      <c r="C40" s="46" t="s">
        <v>168</v>
      </c>
      <c r="D40" s="124"/>
      <c r="E40" s="124"/>
      <c r="F40" s="124"/>
      <c r="G40" s="124"/>
      <c r="H40" s="656"/>
      <c r="I40" s="650"/>
      <c r="J40" s="124"/>
    </row>
    <row r="41" spans="1:10" ht="15" customHeight="1" x14ac:dyDescent="0.35">
      <c r="A41" s="74"/>
      <c r="C41" s="51"/>
      <c r="D41" s="26"/>
      <c r="E41" s="26"/>
      <c r="F41" s="25"/>
      <c r="G41" s="25"/>
      <c r="H41" s="648" t="str">
        <f t="shared" ref="H41" si="20">$K$1</f>
        <v>Рекорд края</v>
      </c>
      <c r="I41" s="651">
        <f>Рекорды!D44</f>
        <v>47.58</v>
      </c>
    </row>
    <row r="42" spans="1:10" ht="15" customHeight="1" x14ac:dyDescent="0.35">
      <c r="A42" s="74"/>
      <c r="C42" s="51"/>
      <c r="D42" s="26"/>
      <c r="E42" s="26"/>
      <c r="F42" s="25"/>
      <c r="G42" s="25"/>
      <c r="H42" s="648" t="str">
        <f t="shared" ref="H42" si="21">$K$2</f>
        <v>Рекорд края 16-17 лет</v>
      </c>
      <c r="I42" s="651">
        <f>Рекорды!B44</f>
        <v>47.91</v>
      </c>
    </row>
    <row r="43" spans="1:10" ht="15" customHeight="1" x14ac:dyDescent="0.35">
      <c r="A43" s="74"/>
      <c r="C43" s="51"/>
      <c r="D43" s="26"/>
      <c r="E43" s="26"/>
      <c r="F43" s="25"/>
      <c r="G43" s="25"/>
      <c r="H43" s="648" t="str">
        <f t="shared" ref="H43" si="22">$K$3</f>
        <v>Рекорд края 14-15 лет</v>
      </c>
      <c r="I43" s="651">
        <f>Рекорды!D112</f>
        <v>50.68</v>
      </c>
    </row>
    <row r="44" spans="1:10" ht="15.75" customHeight="1" x14ac:dyDescent="0.35">
      <c r="A44" s="124"/>
      <c r="C44" s="125"/>
      <c r="D44" s="124"/>
      <c r="E44" s="124"/>
      <c r="F44" s="124"/>
      <c r="G44" s="124"/>
      <c r="H44" s="648" t="str">
        <f t="shared" ref="H44" si="23">$K$4</f>
        <v>Рекорд края 13 лет и младше</v>
      </c>
      <c r="I44" s="651">
        <f>Рекорды!B112</f>
        <v>53.01</v>
      </c>
    </row>
    <row r="45" spans="1:10" ht="15.75" customHeight="1" x14ac:dyDescent="0.35">
      <c r="A45" s="124"/>
      <c r="C45" s="125"/>
      <c r="D45" s="124"/>
      <c r="E45" s="124"/>
      <c r="F45" s="124"/>
      <c r="G45" s="124"/>
      <c r="H45" s="657"/>
      <c r="I45" s="651"/>
      <c r="J45" s="124"/>
    </row>
    <row r="46" spans="1:10" ht="14.25" customHeight="1" x14ac:dyDescent="0.3">
      <c r="A46" s="124"/>
      <c r="C46" s="46" t="s">
        <v>169</v>
      </c>
      <c r="D46" s="124"/>
      <c r="E46" s="124"/>
      <c r="F46" s="124"/>
      <c r="G46" s="124"/>
      <c r="H46" s="656"/>
      <c r="I46" s="651"/>
      <c r="J46" s="124"/>
    </row>
    <row r="47" spans="1:10" ht="15" customHeight="1" x14ac:dyDescent="0.35">
      <c r="A47" s="124"/>
      <c r="C47" s="125"/>
      <c r="D47" s="124"/>
      <c r="E47" s="124"/>
      <c r="F47" s="124"/>
      <c r="G47" s="124"/>
      <c r="H47" s="648" t="str">
        <f t="shared" ref="H47" si="24">$K$1</f>
        <v>Рекорд края</v>
      </c>
      <c r="I47" s="651">
        <f>Рекорды!E44</f>
        <v>42.7</v>
      </c>
      <c r="J47" s="124"/>
    </row>
    <row r="48" spans="1:10" ht="15" customHeight="1" x14ac:dyDescent="0.35">
      <c r="A48" s="74"/>
      <c r="C48" s="51"/>
      <c r="D48" s="26"/>
      <c r="E48" s="26"/>
      <c r="F48" s="25"/>
      <c r="G48" s="25"/>
      <c r="H48" s="648" t="str">
        <f t="shared" ref="H48" si="25">$K$2</f>
        <v>Рекорд края 16-17 лет</v>
      </c>
      <c r="I48" s="651">
        <f>Рекорды!C44</f>
        <v>43.77</v>
      </c>
    </row>
    <row r="49" spans="1:10" ht="15" customHeight="1" x14ac:dyDescent="0.35">
      <c r="A49" s="74"/>
      <c r="C49" s="51"/>
      <c r="D49" s="26"/>
      <c r="E49" s="26"/>
      <c r="F49" s="25"/>
      <c r="G49" s="25"/>
      <c r="H49" s="648" t="str">
        <f t="shared" ref="H49" si="26">$K$3</f>
        <v>Рекорд края 14-15 лет</v>
      </c>
      <c r="I49" s="651">
        <f>Рекорды!E112</f>
        <v>45.9</v>
      </c>
    </row>
    <row r="50" spans="1:10" ht="15" customHeight="1" x14ac:dyDescent="0.35">
      <c r="A50" s="74"/>
      <c r="C50" s="51"/>
      <c r="D50" s="26"/>
      <c r="E50" s="26"/>
      <c r="F50" s="25"/>
      <c r="G50" s="25"/>
      <c r="H50" s="648" t="str">
        <f t="shared" ref="H50" si="27">$K$4</f>
        <v>Рекорд края 13 лет и младше</v>
      </c>
      <c r="I50" s="651">
        <f>Рекорды!C112</f>
        <v>48.95</v>
      </c>
    </row>
    <row r="51" spans="1:10" ht="15" customHeight="1" x14ac:dyDescent="0.35">
      <c r="A51" s="124"/>
      <c r="C51" s="125"/>
      <c r="D51" s="124"/>
      <c r="E51" s="124"/>
      <c r="F51" s="124"/>
      <c r="G51" s="124"/>
      <c r="H51" s="657"/>
      <c r="I51" s="650"/>
      <c r="J51" s="124"/>
    </row>
    <row r="52" spans="1:10" ht="14.25" customHeight="1" x14ac:dyDescent="0.3">
      <c r="A52" s="73"/>
      <c r="C52" s="46" t="s">
        <v>149</v>
      </c>
      <c r="D52" s="48"/>
      <c r="E52" s="48"/>
      <c r="F52" s="47"/>
      <c r="G52" s="47"/>
      <c r="H52" s="656"/>
      <c r="I52" s="651"/>
      <c r="J52" s="47"/>
    </row>
    <row r="53" spans="1:10" ht="15" customHeight="1" x14ac:dyDescent="0.35">
      <c r="A53" s="74"/>
      <c r="C53" s="51"/>
      <c r="D53" s="26"/>
      <c r="E53" s="26"/>
      <c r="F53" s="25"/>
      <c r="G53" s="25"/>
      <c r="H53" s="648" t="str">
        <f t="shared" ref="H53" si="28">$K$1</f>
        <v>Рекорд края</v>
      </c>
      <c r="I53" s="651">
        <f>Рекорды!D11</f>
        <v>128.51</v>
      </c>
    </row>
    <row r="54" spans="1:10" ht="15" customHeight="1" x14ac:dyDescent="0.35">
      <c r="A54" s="74"/>
      <c r="C54" s="51"/>
      <c r="D54" s="26"/>
      <c r="E54" s="26"/>
      <c r="F54" s="25"/>
      <c r="G54" s="25"/>
      <c r="H54" s="648" t="str">
        <f t="shared" ref="H54" si="29">$K$2</f>
        <v>Рекорд края 16-17 лет</v>
      </c>
      <c r="I54" s="651">
        <f>Рекорды!B11</f>
        <v>132.52000000000001</v>
      </c>
    </row>
    <row r="55" spans="1:10" ht="15" customHeight="1" x14ac:dyDescent="0.35">
      <c r="A55" s="74"/>
      <c r="C55" s="51"/>
      <c r="D55" s="26"/>
      <c r="E55" s="26"/>
      <c r="F55" s="25"/>
      <c r="G55" s="25"/>
      <c r="H55" s="648" t="str">
        <f t="shared" ref="H55" si="30">$K$3</f>
        <v>Рекорд края 14-15 лет</v>
      </c>
      <c r="I55" s="651">
        <f>Рекорды!D79</f>
        <v>137.02000000000001</v>
      </c>
    </row>
    <row r="56" spans="1:10" ht="15" customHeight="1" x14ac:dyDescent="0.35">
      <c r="A56" s="74"/>
      <c r="C56" s="51"/>
      <c r="D56" s="26"/>
      <c r="E56" s="26"/>
      <c r="F56" s="25"/>
      <c r="G56" s="25"/>
      <c r="H56" s="648" t="str">
        <f t="shared" ref="H56" si="31">$K$4</f>
        <v>Рекорд края 13 лет и младше</v>
      </c>
      <c r="I56" s="651">
        <f>Рекорды!B79</f>
        <v>139.87</v>
      </c>
    </row>
    <row r="57" spans="1:10" ht="15" customHeight="1" x14ac:dyDescent="0.35">
      <c r="A57" s="124"/>
      <c r="C57" s="125"/>
      <c r="D57" s="124"/>
      <c r="E57" s="124"/>
      <c r="F57" s="124"/>
      <c r="G57" s="124"/>
      <c r="H57" s="657"/>
      <c r="I57" s="650"/>
      <c r="J57" s="124"/>
    </row>
    <row r="58" spans="1:10" ht="14.25" customHeight="1" x14ac:dyDescent="0.3">
      <c r="A58" s="73"/>
      <c r="C58" s="46" t="s">
        <v>150</v>
      </c>
      <c r="D58" s="48"/>
      <c r="E58" s="48"/>
      <c r="F58" s="47"/>
      <c r="G58" s="47"/>
      <c r="H58" s="656"/>
      <c r="I58" s="651"/>
      <c r="J58" s="124"/>
    </row>
    <row r="59" spans="1:10" ht="15" customHeight="1" x14ac:dyDescent="0.35">
      <c r="A59" s="74"/>
      <c r="C59" s="51"/>
      <c r="D59" s="26"/>
      <c r="E59" s="26"/>
      <c r="F59" s="25"/>
      <c r="G59" s="25"/>
      <c r="H59" s="648" t="str">
        <f t="shared" ref="H59" si="32">$K$1</f>
        <v>Рекорд края</v>
      </c>
      <c r="I59" s="651">
        <f>Рекорды!E11</f>
        <v>121.33</v>
      </c>
      <c r="J59" s="124"/>
    </row>
    <row r="60" spans="1:10" ht="15" customHeight="1" x14ac:dyDescent="0.35">
      <c r="A60" s="74"/>
      <c r="C60" s="51"/>
      <c r="D60" s="26"/>
      <c r="E60" s="26"/>
      <c r="F60" s="25"/>
      <c r="G60" s="25"/>
      <c r="H60" s="648" t="str">
        <f t="shared" ref="H60" si="33">$K$2</f>
        <v>Рекорд края 16-17 лет</v>
      </c>
      <c r="I60" s="651">
        <f>Рекорды!C11</f>
        <v>121.67</v>
      </c>
      <c r="J60" s="25"/>
    </row>
    <row r="61" spans="1:10" ht="15" customHeight="1" x14ac:dyDescent="0.35">
      <c r="A61" s="74"/>
      <c r="C61" s="51"/>
      <c r="D61" s="26"/>
      <c r="E61" s="26"/>
      <c r="F61" s="25"/>
      <c r="G61" s="25"/>
      <c r="H61" s="648" t="str">
        <f t="shared" ref="H61" si="34">$K$3</f>
        <v>Рекорд края 14-15 лет</v>
      </c>
      <c r="I61" s="651">
        <f>Рекорды!E79</f>
        <v>125.51</v>
      </c>
      <c r="J61" s="25"/>
    </row>
    <row r="62" spans="1:10" ht="15" customHeight="1" x14ac:dyDescent="0.35">
      <c r="A62" s="74"/>
      <c r="C62" s="51"/>
      <c r="D62" s="26"/>
      <c r="E62" s="26"/>
      <c r="F62" s="25"/>
      <c r="G62" s="25"/>
      <c r="H62" s="648" t="str">
        <f t="shared" ref="H62" si="35">$K$4</f>
        <v>Рекорд края 13 лет и младше</v>
      </c>
      <c r="I62" s="651">
        <f>Рекорды!C79</f>
        <v>133.16999999999999</v>
      </c>
      <c r="J62" s="25"/>
    </row>
    <row r="63" spans="1:10" ht="15" customHeight="1" x14ac:dyDescent="0.35">
      <c r="A63" s="74"/>
      <c r="C63" s="51"/>
      <c r="D63" s="26"/>
      <c r="E63" s="26"/>
      <c r="F63" s="25"/>
      <c r="G63" s="25"/>
      <c r="H63" s="657"/>
      <c r="I63" s="651"/>
      <c r="J63" s="124"/>
    </row>
    <row r="64" spans="1:10" ht="14.25" customHeight="1" x14ac:dyDescent="0.3">
      <c r="A64" s="124"/>
      <c r="C64" s="46" t="s">
        <v>170</v>
      </c>
      <c r="D64" s="124"/>
      <c r="E64" s="124"/>
      <c r="F64" s="124"/>
      <c r="G64" s="124"/>
      <c r="H64" s="656"/>
      <c r="I64" s="650"/>
      <c r="J64" s="124"/>
    </row>
    <row r="65" spans="1:18" ht="15" customHeight="1" x14ac:dyDescent="0.35">
      <c r="A65" s="124"/>
      <c r="C65" s="125"/>
      <c r="D65" s="124"/>
      <c r="E65" s="124"/>
      <c r="F65" s="124"/>
      <c r="G65" s="124"/>
      <c r="H65" s="648" t="str">
        <f t="shared" ref="H65" si="36">$K$1</f>
        <v>Рекорд края</v>
      </c>
      <c r="I65" s="651">
        <f>Рекорды!D47</f>
        <v>146.62</v>
      </c>
    </row>
    <row r="66" spans="1:18" ht="15" customHeight="1" x14ac:dyDescent="0.35">
      <c r="A66" s="74"/>
      <c r="C66" s="51"/>
      <c r="D66" s="26"/>
      <c r="E66" s="26"/>
      <c r="F66" s="25"/>
      <c r="G66" s="25"/>
      <c r="H66" s="648" t="str">
        <f t="shared" ref="H66" si="37">$K$2</f>
        <v>Рекорд края 16-17 лет</v>
      </c>
      <c r="I66" s="651">
        <f>Рекорды!B47</f>
        <v>149.49</v>
      </c>
    </row>
    <row r="67" spans="1:18" ht="15" customHeight="1" x14ac:dyDescent="0.35">
      <c r="A67" s="74"/>
      <c r="C67" s="51"/>
      <c r="D67" s="26"/>
      <c r="E67" s="26"/>
      <c r="F67" s="25"/>
      <c r="G67" s="25"/>
      <c r="H67" s="648" t="str">
        <f t="shared" ref="H67" si="38">$K$3</f>
        <v>Рекорд края 14-15 лет</v>
      </c>
      <c r="I67" s="651">
        <f>Рекорды!D115</f>
        <v>154.19</v>
      </c>
    </row>
    <row r="68" spans="1:18" ht="15" customHeight="1" x14ac:dyDescent="0.35">
      <c r="A68" s="74"/>
      <c r="C68" s="51"/>
      <c r="D68" s="26"/>
      <c r="E68" s="26"/>
      <c r="F68" s="25"/>
      <c r="G68" s="25"/>
      <c r="H68" s="648" t="str">
        <f t="shared" ref="H68" si="39">$K$4</f>
        <v>Рекорд края 13 лет и младше</v>
      </c>
      <c r="I68" s="651">
        <f>Рекорды!B115</f>
        <v>158.33000000000001</v>
      </c>
    </row>
    <row r="69" spans="1:18" ht="15" customHeight="1" x14ac:dyDescent="0.35">
      <c r="A69" s="124"/>
      <c r="C69" s="125"/>
      <c r="D69" s="124"/>
      <c r="E69" s="124"/>
      <c r="F69" s="124"/>
      <c r="G69" s="124"/>
      <c r="H69" s="657"/>
      <c r="I69" s="651"/>
      <c r="J69" s="124"/>
    </row>
    <row r="70" spans="1:18" ht="14.25" customHeight="1" x14ac:dyDescent="0.3">
      <c r="A70" s="124"/>
      <c r="C70" s="46" t="s">
        <v>171</v>
      </c>
      <c r="D70" s="124"/>
      <c r="E70" s="124"/>
      <c r="F70" s="124"/>
      <c r="G70" s="124"/>
      <c r="H70" s="656"/>
      <c r="I70" s="651"/>
      <c r="J70" s="124"/>
    </row>
    <row r="71" spans="1:18" ht="15" customHeight="1" x14ac:dyDescent="0.35">
      <c r="A71" s="124"/>
      <c r="C71" s="125"/>
      <c r="D71" s="124"/>
      <c r="E71" s="124"/>
      <c r="F71" s="124"/>
      <c r="G71" s="124"/>
      <c r="H71" s="648" t="str">
        <f t="shared" ref="H71" si="40">$K$1</f>
        <v>Рекорд края</v>
      </c>
      <c r="I71" s="651">
        <f>Рекорды!E47</f>
        <v>136.33000000000001</v>
      </c>
      <c r="J71" s="124"/>
    </row>
    <row r="72" spans="1:18" ht="15" customHeight="1" x14ac:dyDescent="0.35">
      <c r="A72" s="74"/>
      <c r="C72" s="51"/>
      <c r="D72" s="26"/>
      <c r="E72" s="26"/>
      <c r="F72" s="25"/>
      <c r="G72" s="25"/>
      <c r="H72" s="648" t="str">
        <f t="shared" ref="H72" si="41">$K$2</f>
        <v>Рекорд края 16-17 лет</v>
      </c>
      <c r="I72" s="651">
        <f>Рекорды!C47</f>
        <v>138.86000000000001</v>
      </c>
    </row>
    <row r="73" spans="1:18" ht="15" customHeight="1" x14ac:dyDescent="0.35">
      <c r="A73" s="74"/>
      <c r="C73" s="51"/>
      <c r="D73" s="26"/>
      <c r="E73" s="26"/>
      <c r="F73" s="25"/>
      <c r="G73" s="25"/>
      <c r="H73" s="648" t="str">
        <f t="shared" ref="H73" si="42">$K$3</f>
        <v>Рекорд края 14-15 лет</v>
      </c>
      <c r="I73" s="651">
        <f>Рекорды!E115</f>
        <v>144.66999999999999</v>
      </c>
    </row>
    <row r="74" spans="1:18" ht="15" customHeight="1" x14ac:dyDescent="0.35">
      <c r="A74" s="74"/>
      <c r="C74" s="51"/>
      <c r="D74" s="26"/>
      <c r="E74" s="26"/>
      <c r="F74" s="25"/>
      <c r="G74" s="25"/>
      <c r="H74" s="648" t="str">
        <f t="shared" ref="H74" si="43">$K$4</f>
        <v>Рекорд края 13 лет и младше</v>
      </c>
      <c r="I74" s="651">
        <f>Рекорды!C115</f>
        <v>149.38999999999999</v>
      </c>
    </row>
    <row r="75" spans="1:18" ht="15" customHeight="1" x14ac:dyDescent="0.35">
      <c r="A75" s="124"/>
      <c r="C75" s="125"/>
      <c r="D75" s="124"/>
      <c r="E75" s="124"/>
      <c r="F75" s="124"/>
      <c r="G75" s="124"/>
      <c r="H75" s="657"/>
      <c r="I75" s="650"/>
      <c r="J75" s="124"/>
    </row>
    <row r="76" spans="1:18" ht="14.25" customHeight="1" x14ac:dyDescent="0.35">
      <c r="A76" s="73"/>
      <c r="C76" s="46" t="s">
        <v>78</v>
      </c>
      <c r="D76" s="48"/>
      <c r="E76" s="48"/>
      <c r="F76" s="47"/>
      <c r="G76" s="47"/>
      <c r="H76" s="656"/>
      <c r="I76" s="651"/>
      <c r="J76" s="47"/>
      <c r="L76" s="891"/>
      <c r="M76" s="891"/>
      <c r="N76" s="892"/>
      <c r="O76" s="892"/>
      <c r="P76" s="892"/>
      <c r="Q76" s="892"/>
      <c r="R76" s="892"/>
    </row>
    <row r="77" spans="1:18" ht="15" customHeight="1" x14ac:dyDescent="0.35">
      <c r="A77" s="74"/>
      <c r="C77" s="51"/>
      <c r="D77" s="26"/>
      <c r="E77" s="26"/>
      <c r="F77" s="25"/>
      <c r="G77" s="25"/>
      <c r="H77" s="648" t="str">
        <f t="shared" ref="H77" si="44">$K$1</f>
        <v>Рекорд края</v>
      </c>
      <c r="I77" s="651">
        <f>Рекорды!D14</f>
        <v>318.52</v>
      </c>
    </row>
    <row r="78" spans="1:18" ht="15" customHeight="1" x14ac:dyDescent="0.35">
      <c r="A78" s="74"/>
      <c r="C78" s="51"/>
      <c r="D78" s="26"/>
      <c r="E78" s="26"/>
      <c r="F78" s="25"/>
      <c r="G78" s="25"/>
      <c r="H78" s="648" t="str">
        <f t="shared" ref="H78" si="45">$K$2</f>
        <v>Рекорд края 16-17 лет</v>
      </c>
      <c r="I78" s="651">
        <f>Рекорды!B14</f>
        <v>323.08999999999997</v>
      </c>
    </row>
    <row r="79" spans="1:18" ht="15" customHeight="1" x14ac:dyDescent="0.35">
      <c r="A79" s="74"/>
      <c r="C79" s="51"/>
      <c r="D79" s="26"/>
      <c r="E79" s="26"/>
      <c r="F79" s="25"/>
      <c r="G79" s="25"/>
      <c r="H79" s="648" t="str">
        <f t="shared" ref="H79" si="46">$K$3</f>
        <v>Рекорд края 14-15 лет</v>
      </c>
      <c r="I79" s="651">
        <f>Рекорды!D82</f>
        <v>331.09</v>
      </c>
    </row>
    <row r="80" spans="1:18" ht="15" customHeight="1" x14ac:dyDescent="0.35">
      <c r="A80" s="74"/>
      <c r="C80" s="51"/>
      <c r="D80" s="26"/>
      <c r="E80" s="26"/>
      <c r="F80" s="25"/>
      <c r="G80" s="25"/>
      <c r="H80" s="648" t="str">
        <f t="shared" ref="H80" si="47">$K$4</f>
        <v>Рекорд края 13 лет и младше</v>
      </c>
      <c r="I80" s="651">
        <f>Рекорды!B82</f>
        <v>339.29</v>
      </c>
    </row>
    <row r="81" spans="1:10" ht="15" customHeight="1" x14ac:dyDescent="0.35">
      <c r="A81" s="74"/>
      <c r="C81" s="51"/>
      <c r="D81" s="26"/>
      <c r="E81" s="26"/>
      <c r="F81" s="25"/>
      <c r="G81" s="25"/>
      <c r="H81" s="657"/>
      <c r="I81" s="651"/>
      <c r="J81" s="25"/>
    </row>
    <row r="82" spans="1:10" ht="14.25" customHeight="1" x14ac:dyDescent="0.3">
      <c r="A82" s="73"/>
      <c r="C82" s="46" t="s">
        <v>151</v>
      </c>
      <c r="D82" s="48"/>
      <c r="E82" s="48"/>
      <c r="F82" s="47"/>
      <c r="G82" s="47"/>
      <c r="H82" s="656"/>
      <c r="I82" s="651"/>
      <c r="J82" s="124"/>
    </row>
    <row r="83" spans="1:10" ht="15" customHeight="1" x14ac:dyDescent="0.35">
      <c r="A83" s="74"/>
      <c r="C83" s="51"/>
      <c r="D83" s="26"/>
      <c r="E83" s="26"/>
      <c r="F83" s="25"/>
      <c r="G83" s="25"/>
      <c r="H83" s="648" t="str">
        <f t="shared" ref="H83" si="48">$K$1</f>
        <v>Рекорд края</v>
      </c>
      <c r="I83" s="651">
        <f>Рекорды!E14</f>
        <v>305.45</v>
      </c>
      <c r="J83" s="124"/>
    </row>
    <row r="84" spans="1:10" ht="15" customHeight="1" x14ac:dyDescent="0.35">
      <c r="A84" s="74"/>
      <c r="C84" s="51"/>
      <c r="D84" s="26"/>
      <c r="E84" s="26"/>
      <c r="F84" s="25"/>
      <c r="G84" s="25"/>
      <c r="H84" s="648" t="str">
        <f t="shared" ref="H84" si="49">$K$2</f>
        <v>Рекорд края 16-17 лет</v>
      </c>
      <c r="I84" s="651">
        <f>Рекорды!C14</f>
        <v>305.86</v>
      </c>
      <c r="J84" s="25"/>
    </row>
    <row r="85" spans="1:10" ht="15" customHeight="1" x14ac:dyDescent="0.35">
      <c r="A85" s="74"/>
      <c r="C85" s="51"/>
      <c r="D85" s="26"/>
      <c r="E85" s="26"/>
      <c r="F85" s="25"/>
      <c r="G85" s="25"/>
      <c r="H85" s="648" t="str">
        <f t="shared" ref="H85" si="50">$K$3</f>
        <v>Рекорд края 14-15 лет</v>
      </c>
      <c r="I85" s="651">
        <f>Рекорды!E82</f>
        <v>310.17</v>
      </c>
      <c r="J85" s="25"/>
    </row>
    <row r="86" spans="1:10" ht="15" customHeight="1" x14ac:dyDescent="0.35">
      <c r="A86" s="74"/>
      <c r="C86" s="51"/>
      <c r="D86" s="26"/>
      <c r="E86" s="26"/>
      <c r="F86" s="25"/>
      <c r="G86" s="25"/>
      <c r="H86" s="648" t="str">
        <f t="shared" ref="H86" si="51">$K$4</f>
        <v>Рекорд края 13 лет и младше</v>
      </c>
      <c r="I86" s="651">
        <f>Рекорды!C82</f>
        <v>327.27</v>
      </c>
      <c r="J86" s="25"/>
    </row>
    <row r="87" spans="1:10" ht="15" customHeight="1" x14ac:dyDescent="0.35">
      <c r="A87" s="74"/>
      <c r="C87" s="51"/>
      <c r="D87" s="26"/>
      <c r="E87" s="26"/>
      <c r="F87" s="25"/>
      <c r="G87" s="25"/>
      <c r="H87" s="657"/>
      <c r="I87" s="651"/>
      <c r="J87" s="124"/>
    </row>
    <row r="88" spans="1:10" ht="14.25" customHeight="1" x14ac:dyDescent="0.3">
      <c r="A88" s="124"/>
      <c r="C88" s="46" t="s">
        <v>1157</v>
      </c>
      <c r="D88" s="124"/>
      <c r="E88" s="124"/>
      <c r="F88" s="124"/>
      <c r="G88" s="124"/>
      <c r="H88" s="656"/>
      <c r="I88" s="650"/>
      <c r="J88" s="124"/>
    </row>
    <row r="89" spans="1:10" ht="15" customHeight="1" x14ac:dyDescent="0.35">
      <c r="A89" s="124"/>
      <c r="C89" s="125"/>
      <c r="D89" s="124"/>
      <c r="E89" s="124"/>
      <c r="F89" s="124"/>
      <c r="G89" s="124"/>
      <c r="H89" s="648" t="str">
        <f t="shared" ref="H89" si="52">$K$1</f>
        <v>Рекорд края</v>
      </c>
      <c r="I89" s="651" t="str">
        <f>Рекорды!D71</f>
        <v>Девушки</v>
      </c>
    </row>
    <row r="90" spans="1:10" ht="15" customHeight="1" x14ac:dyDescent="0.35">
      <c r="A90" s="74"/>
      <c r="C90" s="51"/>
      <c r="D90" s="26"/>
      <c r="E90" s="26"/>
      <c r="F90" s="25"/>
      <c r="G90" s="25"/>
      <c r="H90" s="648" t="str">
        <f t="shared" ref="H90" si="53">$K$2</f>
        <v>Рекорд края 16-17 лет</v>
      </c>
      <c r="I90" s="651" t="str">
        <f>Рекорды!B71</f>
        <v>Девочки</v>
      </c>
    </row>
    <row r="91" spans="1:10" ht="15" customHeight="1" x14ac:dyDescent="0.35">
      <c r="A91" s="74"/>
      <c r="C91" s="51"/>
      <c r="D91" s="26"/>
      <c r="E91" s="26"/>
      <c r="F91" s="25"/>
      <c r="G91" s="25"/>
      <c r="H91" s="648" t="str">
        <f t="shared" ref="H91" si="54">$K$3</f>
        <v>Рекорд края 14-15 лет</v>
      </c>
      <c r="I91" s="651">
        <f>Рекорды!D139</f>
        <v>0</v>
      </c>
    </row>
    <row r="92" spans="1:10" ht="15" customHeight="1" x14ac:dyDescent="0.35">
      <c r="A92" s="74"/>
      <c r="C92" s="51"/>
      <c r="D92" s="26"/>
      <c r="E92" s="26"/>
      <c r="F92" s="25"/>
      <c r="G92" s="25"/>
      <c r="H92" s="648" t="str">
        <f t="shared" ref="H92" si="55">$K$4</f>
        <v>Рекорд края 13 лет и младше</v>
      </c>
      <c r="I92" s="651">
        <f>Рекорды!B139</f>
        <v>0</v>
      </c>
    </row>
    <row r="93" spans="1:10" ht="15" customHeight="1" x14ac:dyDescent="0.35">
      <c r="A93" s="124"/>
      <c r="C93" s="125"/>
      <c r="D93" s="124"/>
      <c r="E93" s="124"/>
      <c r="F93" s="124"/>
      <c r="G93" s="124"/>
      <c r="H93" s="657"/>
      <c r="I93" s="651"/>
      <c r="J93" s="124"/>
    </row>
    <row r="94" spans="1:10" ht="14.25" customHeight="1" x14ac:dyDescent="0.3">
      <c r="A94" s="124"/>
      <c r="C94" s="46" t="s">
        <v>1158</v>
      </c>
      <c r="D94" s="124"/>
      <c r="E94" s="124"/>
      <c r="F94" s="124"/>
      <c r="G94" s="124"/>
      <c r="H94" s="656"/>
      <c r="I94" s="651"/>
      <c r="J94" s="124"/>
    </row>
    <row r="95" spans="1:10" ht="15" customHeight="1" x14ac:dyDescent="0.35">
      <c r="A95" s="124"/>
      <c r="C95" s="125"/>
      <c r="D95" s="124"/>
      <c r="E95" s="124"/>
      <c r="F95" s="124"/>
      <c r="G95" s="124"/>
      <c r="H95" s="648" t="str">
        <f t="shared" ref="H95" si="56">$K$1</f>
        <v>Рекорд края</v>
      </c>
      <c r="I95" s="651" t="str">
        <f>Рекорды!E71</f>
        <v>Юноши</v>
      </c>
      <c r="J95" s="124"/>
    </row>
    <row r="96" spans="1:10" ht="15" customHeight="1" x14ac:dyDescent="0.35">
      <c r="A96" s="74"/>
      <c r="C96" s="51"/>
      <c r="D96" s="26"/>
      <c r="E96" s="26"/>
      <c r="F96" s="25"/>
      <c r="G96" s="25"/>
      <c r="H96" s="648" t="str">
        <f t="shared" ref="H96" si="57">$K$2</f>
        <v>Рекорд края 16-17 лет</v>
      </c>
      <c r="I96" s="651" t="str">
        <f>Рекорды!C71</f>
        <v>Мальчики</v>
      </c>
    </row>
    <row r="97" spans="1:10" ht="15" customHeight="1" x14ac:dyDescent="0.35">
      <c r="A97" s="74"/>
      <c r="C97" s="51"/>
      <c r="D97" s="26"/>
      <c r="E97" s="26"/>
      <c r="F97" s="25"/>
      <c r="G97" s="25"/>
      <c r="H97" s="648" t="str">
        <f t="shared" ref="H97" si="58">$K$3</f>
        <v>Рекорд края 14-15 лет</v>
      </c>
      <c r="I97" s="651">
        <f>Рекорды!E139</f>
        <v>0</v>
      </c>
    </row>
    <row r="98" spans="1:10" ht="15" customHeight="1" x14ac:dyDescent="0.35">
      <c r="A98" s="74"/>
      <c r="C98" s="51"/>
      <c r="D98" s="26"/>
      <c r="E98" s="26"/>
      <c r="F98" s="25"/>
      <c r="G98" s="25"/>
      <c r="H98" s="648" t="str">
        <f t="shared" ref="H98" si="59">$K$4</f>
        <v>Рекорд края 13 лет и младше</v>
      </c>
      <c r="I98" s="651">
        <f>Рекорды!C139</f>
        <v>0</v>
      </c>
    </row>
    <row r="99" spans="1:10" ht="15" customHeight="1" x14ac:dyDescent="0.35">
      <c r="A99" s="124"/>
      <c r="C99" s="125"/>
      <c r="D99" s="124"/>
      <c r="E99" s="124"/>
      <c r="F99" s="124"/>
      <c r="G99" s="124"/>
      <c r="H99" s="657"/>
      <c r="I99" s="650"/>
      <c r="J99" s="124"/>
    </row>
    <row r="100" spans="1:10" ht="14.25" customHeight="1" x14ac:dyDescent="0.3">
      <c r="A100" s="73"/>
      <c r="C100" s="46" t="s">
        <v>152</v>
      </c>
      <c r="D100" s="48"/>
      <c r="E100" s="48"/>
      <c r="F100" s="47"/>
      <c r="G100" s="47"/>
      <c r="H100" s="656"/>
      <c r="I100" s="651"/>
      <c r="J100" s="47"/>
    </row>
    <row r="101" spans="1:10" ht="15" customHeight="1" x14ac:dyDescent="0.35">
      <c r="A101" s="74"/>
      <c r="C101" s="51"/>
      <c r="D101" s="26"/>
      <c r="E101" s="26"/>
      <c r="F101" s="25"/>
      <c r="G101" s="25"/>
      <c r="H101" s="648" t="str">
        <f t="shared" ref="H101" si="60">$K$1</f>
        <v>Рекорд края</v>
      </c>
      <c r="I101" s="651">
        <f>Рекорды!D17</f>
        <v>705.36</v>
      </c>
    </row>
    <row r="102" spans="1:10" ht="15" customHeight="1" x14ac:dyDescent="0.35">
      <c r="A102" s="74"/>
      <c r="C102" s="51"/>
      <c r="D102" s="26"/>
      <c r="E102" s="26"/>
      <c r="F102" s="25"/>
      <c r="G102" s="25"/>
      <c r="H102" s="648" t="str">
        <f t="shared" ref="H102" si="61">$K$2</f>
        <v>Рекорд края 16-17 лет</v>
      </c>
      <c r="I102" s="651">
        <f>Рекорды!B17</f>
        <v>709.46</v>
      </c>
    </row>
    <row r="103" spans="1:10" ht="15" customHeight="1" x14ac:dyDescent="0.35">
      <c r="A103" s="74"/>
      <c r="C103" s="51"/>
      <c r="D103" s="26"/>
      <c r="E103" s="26"/>
      <c r="F103" s="25"/>
      <c r="G103" s="25"/>
      <c r="H103" s="648" t="str">
        <f t="shared" ref="H103" si="62">$K$3</f>
        <v>Рекорд края 14-15 лет</v>
      </c>
      <c r="I103" s="651">
        <f>Рекорды!D85</f>
        <v>715.49</v>
      </c>
    </row>
    <row r="104" spans="1:10" ht="15" customHeight="1" x14ac:dyDescent="0.35">
      <c r="A104" s="74"/>
      <c r="C104" s="51"/>
      <c r="D104" s="26"/>
      <c r="E104" s="26"/>
      <c r="F104" s="25"/>
      <c r="G104" s="25"/>
      <c r="H104" s="648" t="str">
        <f t="shared" ref="H104" si="63">$K$4</f>
        <v>Рекорд края 13 лет и младше</v>
      </c>
      <c r="I104" s="651">
        <f>Рекорды!B85</f>
        <v>746.47</v>
      </c>
    </row>
    <row r="105" spans="1:10" ht="15" customHeight="1" x14ac:dyDescent="0.35">
      <c r="A105" s="74"/>
      <c r="C105" s="51"/>
      <c r="D105" s="26"/>
      <c r="E105" s="26"/>
      <c r="F105" s="25"/>
      <c r="G105" s="25"/>
      <c r="H105" s="657"/>
      <c r="I105" s="651"/>
      <c r="J105" s="25"/>
    </row>
    <row r="106" spans="1:10" ht="14.25" customHeight="1" x14ac:dyDescent="0.3">
      <c r="A106" s="73"/>
      <c r="C106" s="46" t="s">
        <v>153</v>
      </c>
      <c r="D106" s="48"/>
      <c r="E106" s="48"/>
      <c r="F106" s="47"/>
      <c r="G106" s="47"/>
      <c r="H106" s="656"/>
      <c r="I106" s="651"/>
      <c r="J106" s="124"/>
    </row>
    <row r="107" spans="1:10" ht="15" customHeight="1" x14ac:dyDescent="0.35">
      <c r="A107" s="74"/>
      <c r="C107" s="51"/>
      <c r="D107" s="26"/>
      <c r="E107" s="26"/>
      <c r="F107" s="25"/>
      <c r="G107" s="25"/>
      <c r="H107" s="648" t="str">
        <f t="shared" ref="H107" si="64">$K$1</f>
        <v>Рекорд края</v>
      </c>
      <c r="I107" s="651">
        <f>Рекорды!E17</f>
        <v>639.77</v>
      </c>
      <c r="J107" s="124"/>
    </row>
    <row r="108" spans="1:10" ht="15" customHeight="1" x14ac:dyDescent="0.35">
      <c r="A108" s="74"/>
      <c r="C108" s="51"/>
      <c r="D108" s="26"/>
      <c r="E108" s="26"/>
      <c r="F108" s="25"/>
      <c r="G108" s="25"/>
      <c r="H108" s="648" t="str">
        <f t="shared" ref="H108" si="65">$K$2</f>
        <v>Рекорд края 16-17 лет</v>
      </c>
      <c r="I108" s="651">
        <f>Рекорды!C17</f>
        <v>644.39</v>
      </c>
    </row>
    <row r="109" spans="1:10" ht="15" customHeight="1" x14ac:dyDescent="0.35">
      <c r="A109" s="74"/>
      <c r="C109" s="51"/>
      <c r="D109" s="26"/>
      <c r="E109" s="26"/>
      <c r="F109" s="25"/>
      <c r="G109" s="25"/>
      <c r="H109" s="648" t="str">
        <f t="shared" ref="H109" si="66">$K$3</f>
        <v>Рекорд края 14-15 лет</v>
      </c>
      <c r="I109" s="651">
        <f>Рекорды!E85</f>
        <v>649.41999999999996</v>
      </c>
    </row>
    <row r="110" spans="1:10" ht="15" customHeight="1" x14ac:dyDescent="0.35">
      <c r="A110" s="74"/>
      <c r="C110" s="51"/>
      <c r="D110" s="26"/>
      <c r="E110" s="26"/>
      <c r="F110" s="25"/>
      <c r="G110" s="25"/>
      <c r="H110" s="648" t="str">
        <f t="shared" ref="H110" si="67">$K$4</f>
        <v>Рекорд края 13 лет и младше</v>
      </c>
      <c r="I110" s="651">
        <f>Рекорды!C85</f>
        <v>723.47</v>
      </c>
    </row>
    <row r="111" spans="1:10" ht="15" customHeight="1" x14ac:dyDescent="0.35">
      <c r="A111" s="74"/>
      <c r="C111" s="51"/>
      <c r="D111" s="26"/>
      <c r="E111" s="26"/>
      <c r="F111" s="25"/>
      <c r="G111" s="25"/>
      <c r="H111" s="657"/>
      <c r="I111" s="651"/>
      <c r="J111" s="124"/>
    </row>
    <row r="112" spans="1:10" ht="14.25" customHeight="1" x14ac:dyDescent="0.3">
      <c r="A112" s="73"/>
      <c r="C112" s="46" t="s">
        <v>154</v>
      </c>
      <c r="D112" s="48"/>
      <c r="E112" s="48"/>
      <c r="F112" s="47"/>
      <c r="G112" s="47"/>
      <c r="H112" s="656"/>
      <c r="I112" s="651"/>
      <c r="J112" s="47"/>
    </row>
    <row r="113" spans="1:10" ht="15" customHeight="1" x14ac:dyDescent="0.35">
      <c r="A113" s="74"/>
      <c r="C113" s="51"/>
      <c r="D113" s="26"/>
      <c r="E113" s="26"/>
      <c r="F113" s="25"/>
      <c r="G113" s="25"/>
      <c r="H113" s="648" t="str">
        <f t="shared" ref="H113" si="68">$K$1</f>
        <v>Рекорд края</v>
      </c>
      <c r="I113" s="651">
        <f>Рекорды!D20</f>
        <v>1337.4</v>
      </c>
    </row>
    <row r="114" spans="1:10" ht="15" customHeight="1" x14ac:dyDescent="0.35">
      <c r="A114" s="74"/>
      <c r="C114" s="51"/>
      <c r="D114" s="26"/>
      <c r="E114" s="26"/>
      <c r="F114" s="25"/>
      <c r="G114" s="25"/>
      <c r="H114" s="648" t="str">
        <f t="shared" ref="H114" si="69">$K$2</f>
        <v>Рекорд края 16-17 лет</v>
      </c>
      <c r="I114" s="651">
        <f>Рекорды!B20</f>
        <v>1357.87</v>
      </c>
    </row>
    <row r="115" spans="1:10" ht="15" customHeight="1" x14ac:dyDescent="0.35">
      <c r="A115" s="74"/>
      <c r="C115" s="51"/>
      <c r="D115" s="26"/>
      <c r="E115" s="26"/>
      <c r="F115" s="25"/>
      <c r="G115" s="25"/>
      <c r="H115" s="648" t="str">
        <f t="shared" ref="H115" si="70">$K$3</f>
        <v>Рекорд края 14-15 лет</v>
      </c>
      <c r="I115" s="651">
        <f>Рекорды!D88</f>
        <v>1407.7</v>
      </c>
    </row>
    <row r="116" spans="1:10" ht="15" customHeight="1" x14ac:dyDescent="0.35">
      <c r="A116" s="74"/>
      <c r="C116" s="51"/>
      <c r="D116" s="26"/>
      <c r="E116" s="26"/>
      <c r="F116" s="25"/>
      <c r="G116" s="25"/>
      <c r="H116" s="648" t="str">
        <f t="shared" ref="H116" si="71">$K$4</f>
        <v>Рекорд края 13 лет и младше</v>
      </c>
      <c r="I116" s="651">
        <f>Рекорды!B88</f>
        <v>1506.32</v>
      </c>
    </row>
    <row r="117" spans="1:10" ht="15" customHeight="1" x14ac:dyDescent="0.35">
      <c r="A117" s="124"/>
      <c r="C117" s="125"/>
      <c r="D117" s="124"/>
      <c r="E117" s="124"/>
      <c r="F117" s="124"/>
      <c r="G117" s="124"/>
      <c r="H117" s="657"/>
      <c r="I117" s="650"/>
      <c r="J117" s="124"/>
    </row>
    <row r="118" spans="1:10" ht="14.25" customHeight="1" x14ac:dyDescent="0.3">
      <c r="A118" s="73"/>
      <c r="C118" s="46" t="s">
        <v>155</v>
      </c>
      <c r="D118" s="48"/>
      <c r="E118" s="48"/>
      <c r="F118" s="47"/>
      <c r="G118" s="47"/>
      <c r="H118" s="656"/>
      <c r="I118" s="651"/>
      <c r="J118" s="124"/>
    </row>
    <row r="119" spans="1:10" ht="15" customHeight="1" x14ac:dyDescent="0.35">
      <c r="A119" s="74"/>
      <c r="C119" s="51"/>
      <c r="D119" s="26"/>
      <c r="E119" s="26"/>
      <c r="F119" s="25"/>
      <c r="G119" s="25"/>
      <c r="H119" s="648" t="str">
        <f t="shared" ref="H119" si="72">$K$1</f>
        <v>Рекорд края</v>
      </c>
      <c r="I119" s="651">
        <f>Рекорды!E20</f>
        <v>1249.71</v>
      </c>
      <c r="J119" s="124"/>
    </row>
    <row r="120" spans="1:10" ht="15" customHeight="1" x14ac:dyDescent="0.35">
      <c r="A120" s="74"/>
      <c r="C120" s="51"/>
      <c r="D120" s="26"/>
      <c r="E120" s="26"/>
      <c r="F120" s="25"/>
      <c r="G120" s="25"/>
      <c r="H120" s="648" t="str">
        <f t="shared" ref="H120" si="73">$K$2</f>
        <v>Рекорд края 16-17 лет</v>
      </c>
      <c r="I120" s="651">
        <f>Рекорды!C20</f>
        <v>1331.73</v>
      </c>
    </row>
    <row r="121" spans="1:10" ht="15" customHeight="1" x14ac:dyDescent="0.35">
      <c r="A121" s="74"/>
      <c r="C121" s="51"/>
      <c r="D121" s="26"/>
      <c r="E121" s="26"/>
      <c r="F121" s="25"/>
      <c r="G121" s="25"/>
      <c r="H121" s="648" t="str">
        <f t="shared" ref="H121" si="74">$K$3</f>
        <v>Рекорд края 14-15 лет</v>
      </c>
      <c r="I121" s="651">
        <f>Рекорды!E88</f>
        <v>1351.37</v>
      </c>
    </row>
    <row r="122" spans="1:10" ht="15" customHeight="1" x14ac:dyDescent="0.35">
      <c r="A122" s="74"/>
      <c r="C122" s="51"/>
      <c r="D122" s="26"/>
      <c r="E122" s="26"/>
      <c r="F122" s="25"/>
      <c r="G122" s="25"/>
      <c r="H122" s="648" t="str">
        <f t="shared" ref="H122" si="75">$K$4</f>
        <v>Рекорд края 13 лет и младше</v>
      </c>
      <c r="I122" s="651">
        <f>Рекорды!C88</f>
        <v>1433.92</v>
      </c>
    </row>
    <row r="123" spans="1:10" ht="15" customHeight="1" x14ac:dyDescent="0.35">
      <c r="A123" s="74"/>
      <c r="C123" s="51"/>
      <c r="D123" s="26"/>
      <c r="E123" s="26"/>
      <c r="F123" s="25"/>
      <c r="G123" s="25"/>
      <c r="H123" s="657"/>
      <c r="I123" s="651"/>
      <c r="J123" s="124"/>
    </row>
    <row r="124" spans="1:10" ht="14.25" customHeight="1" x14ac:dyDescent="0.3">
      <c r="A124" s="73"/>
      <c r="C124" s="46" t="s">
        <v>164</v>
      </c>
      <c r="D124" s="48"/>
      <c r="E124" s="48"/>
      <c r="F124" s="47"/>
      <c r="G124" s="47"/>
      <c r="H124" s="656"/>
      <c r="I124" s="651"/>
      <c r="J124" s="124"/>
    </row>
    <row r="125" spans="1:10" ht="15" customHeight="1" x14ac:dyDescent="0.35">
      <c r="A125" s="74"/>
      <c r="C125" s="51"/>
      <c r="D125" s="26"/>
      <c r="E125" s="26"/>
      <c r="F125" s="25"/>
      <c r="G125" s="25"/>
      <c r="H125" s="648" t="str">
        <f t="shared" ref="H125" si="76">$K$1</f>
        <v>Рекорд края</v>
      </c>
      <c r="I125" s="651">
        <f>Рекорды!D37</f>
        <v>16.55</v>
      </c>
    </row>
    <row r="126" spans="1:10" ht="15" customHeight="1" x14ac:dyDescent="0.35">
      <c r="A126" s="74"/>
      <c r="C126" s="51"/>
      <c r="D126" s="26"/>
      <c r="E126" s="26"/>
      <c r="F126" s="25"/>
      <c r="G126" s="25"/>
      <c r="H126" s="648" t="str">
        <f t="shared" ref="H126" si="77">$K$2</f>
        <v>Рекорд края 16-17 лет</v>
      </c>
      <c r="I126" s="651">
        <f>Рекорды!B37</f>
        <v>17.52</v>
      </c>
    </row>
    <row r="127" spans="1:10" ht="15" customHeight="1" x14ac:dyDescent="0.35">
      <c r="A127" s="74"/>
      <c r="C127" s="51"/>
      <c r="D127" s="26"/>
      <c r="E127" s="26"/>
      <c r="F127" s="25"/>
      <c r="G127" s="25"/>
      <c r="H127" s="648" t="str">
        <f t="shared" ref="H127" si="78">$K$3</f>
        <v>Рекорд края 14-15 лет</v>
      </c>
      <c r="I127" s="651">
        <f>Рекорды!D105</f>
        <v>17.59</v>
      </c>
    </row>
    <row r="128" spans="1:10" ht="15" customHeight="1" x14ac:dyDescent="0.35">
      <c r="A128" s="74"/>
      <c r="C128" s="51"/>
      <c r="D128" s="26"/>
      <c r="E128" s="26"/>
      <c r="F128" s="25"/>
      <c r="G128" s="25"/>
      <c r="H128" s="648" t="str">
        <f t="shared" ref="H128" si="79">$K$4</f>
        <v>Рекорд края 13 лет и младше</v>
      </c>
      <c r="I128" s="651">
        <f>Рекорды!B105</f>
        <v>18.190000000000001</v>
      </c>
    </row>
    <row r="129" spans="1:10" ht="15" customHeight="1" x14ac:dyDescent="0.35">
      <c r="A129" s="74"/>
      <c r="C129" s="51"/>
      <c r="D129" s="26"/>
      <c r="E129" s="26"/>
      <c r="F129" s="25"/>
      <c r="G129" s="25"/>
      <c r="H129" s="657"/>
      <c r="I129" s="651"/>
      <c r="J129" s="124"/>
    </row>
    <row r="130" spans="1:10" ht="14.25" customHeight="1" x14ac:dyDescent="0.3">
      <c r="A130" s="74"/>
      <c r="C130" s="46" t="s">
        <v>165</v>
      </c>
      <c r="D130" s="26"/>
      <c r="E130" s="26"/>
      <c r="F130" s="25"/>
      <c r="G130" s="25"/>
      <c r="H130" s="656"/>
      <c r="I130" s="651"/>
      <c r="J130" s="124"/>
    </row>
    <row r="131" spans="1:10" ht="15" customHeight="1" x14ac:dyDescent="0.35">
      <c r="A131" s="124"/>
      <c r="C131" s="125"/>
      <c r="D131" s="124"/>
      <c r="E131" s="124"/>
      <c r="F131" s="124"/>
      <c r="G131" s="124"/>
      <c r="H131" s="648" t="str">
        <f t="shared" ref="H131" si="80">$K$1</f>
        <v>Рекорд края</v>
      </c>
      <c r="I131" s="651">
        <f>Рекорды!E37</f>
        <v>14.92</v>
      </c>
      <c r="J131" s="124"/>
    </row>
    <row r="132" spans="1:10" ht="15" customHeight="1" x14ac:dyDescent="0.35">
      <c r="A132" s="74"/>
      <c r="C132" s="51"/>
      <c r="D132" s="26"/>
      <c r="E132" s="26"/>
      <c r="F132" s="25"/>
      <c r="G132" s="25"/>
      <c r="H132" s="648" t="str">
        <f t="shared" ref="H132" si="81">$K$2</f>
        <v>Рекорд края 16-17 лет</v>
      </c>
      <c r="I132" s="651">
        <f>Рекорды!C37</f>
        <v>15.36</v>
      </c>
    </row>
    <row r="133" spans="1:10" ht="15" customHeight="1" x14ac:dyDescent="0.35">
      <c r="A133" s="74"/>
      <c r="C133" s="51"/>
      <c r="D133" s="26"/>
      <c r="E133" s="26"/>
      <c r="F133" s="25"/>
      <c r="G133" s="25"/>
      <c r="H133" s="648" t="str">
        <f t="shared" ref="H133" si="82">$K$3</f>
        <v>Рекорд края 14-15 лет</v>
      </c>
      <c r="I133" s="651">
        <f>Рекорды!E105</f>
        <v>15.71</v>
      </c>
    </row>
    <row r="134" spans="1:10" ht="15" customHeight="1" x14ac:dyDescent="0.35">
      <c r="A134" s="74"/>
      <c r="C134" s="51"/>
      <c r="D134" s="26"/>
      <c r="E134" s="26"/>
      <c r="F134" s="25"/>
      <c r="G134" s="25"/>
      <c r="H134" s="648" t="str">
        <f t="shared" ref="H134" si="83">$K$4</f>
        <v>Рекорд края 13 лет и младше</v>
      </c>
      <c r="I134" s="651">
        <f>Рекорды!C105</f>
        <v>16.649999999999999</v>
      </c>
    </row>
    <row r="135" spans="1:10" ht="15" customHeight="1" x14ac:dyDescent="0.35">
      <c r="A135" s="124"/>
      <c r="C135" s="125"/>
      <c r="D135" s="124"/>
      <c r="E135" s="124"/>
      <c r="F135" s="124"/>
      <c r="G135" s="124"/>
      <c r="H135" s="657"/>
      <c r="I135" s="651"/>
      <c r="J135" s="124"/>
    </row>
    <row r="136" spans="1:10" ht="14.25" customHeight="1" x14ac:dyDescent="0.3">
      <c r="A136" s="73"/>
      <c r="C136" s="46" t="s">
        <v>156</v>
      </c>
      <c r="D136" s="48"/>
      <c r="E136" s="48"/>
      <c r="F136" s="47"/>
      <c r="G136" s="47"/>
      <c r="H136" s="656"/>
      <c r="I136" s="651"/>
      <c r="J136" s="124"/>
    </row>
    <row r="137" spans="1:10" ht="15" customHeight="1" x14ac:dyDescent="0.35">
      <c r="A137" s="74"/>
      <c r="C137" s="51"/>
      <c r="D137" s="26"/>
      <c r="E137" s="26"/>
      <c r="F137" s="25"/>
      <c r="G137" s="25"/>
      <c r="H137" s="648" t="str">
        <f t="shared" ref="H137" si="84">$K$1</f>
        <v>Рекорд края</v>
      </c>
      <c r="I137" s="651">
        <f>Рекорды!D24</f>
        <v>36.68</v>
      </c>
    </row>
    <row r="138" spans="1:10" ht="15" customHeight="1" x14ac:dyDescent="0.35">
      <c r="A138" s="74"/>
      <c r="C138" s="51"/>
      <c r="D138" s="26"/>
      <c r="E138" s="26"/>
      <c r="F138" s="25"/>
      <c r="G138" s="25"/>
      <c r="H138" s="648" t="str">
        <f t="shared" ref="H138" si="85">$K$2</f>
        <v>Рекорд края 16-17 лет</v>
      </c>
      <c r="I138" s="651">
        <f>Рекорды!B24</f>
        <v>38.78</v>
      </c>
    </row>
    <row r="139" spans="1:10" ht="15" customHeight="1" x14ac:dyDescent="0.35">
      <c r="A139" s="74"/>
      <c r="C139" s="51"/>
      <c r="D139" s="26"/>
      <c r="E139" s="26"/>
      <c r="F139" s="25"/>
      <c r="G139" s="25"/>
      <c r="H139" s="648" t="str">
        <f t="shared" ref="H139" si="86">$K$3</f>
        <v>Рекорд края 14-15 лет</v>
      </c>
      <c r="I139" s="651">
        <f>Рекорды!D92</f>
        <v>40.01</v>
      </c>
    </row>
    <row r="140" spans="1:10" ht="15" customHeight="1" x14ac:dyDescent="0.35">
      <c r="A140" s="74"/>
      <c r="C140" s="51"/>
      <c r="D140" s="26"/>
      <c r="E140" s="26"/>
      <c r="F140" s="25"/>
      <c r="G140" s="25"/>
      <c r="H140" s="648" t="str">
        <f t="shared" ref="H140" si="87">$K$4</f>
        <v>Рекорд края 13 лет и младше</v>
      </c>
      <c r="I140" s="651">
        <f>Рекорды!B92</f>
        <v>41.41</v>
      </c>
    </row>
    <row r="141" spans="1:10" ht="15" customHeight="1" x14ac:dyDescent="0.35">
      <c r="A141" s="74"/>
      <c r="C141" s="51"/>
      <c r="D141" s="26"/>
      <c r="E141" s="26"/>
      <c r="F141" s="25"/>
      <c r="G141" s="25"/>
      <c r="H141" s="657"/>
      <c r="I141" s="651"/>
      <c r="J141" s="124"/>
    </row>
    <row r="142" spans="1:10" ht="14.25" customHeight="1" x14ac:dyDescent="0.3">
      <c r="A142" s="124"/>
      <c r="C142" s="46" t="s">
        <v>157</v>
      </c>
      <c r="D142" s="124"/>
      <c r="E142" s="124"/>
      <c r="F142" s="127"/>
      <c r="G142" s="127"/>
      <c r="H142" s="656"/>
      <c r="I142" s="653"/>
      <c r="J142" s="124"/>
    </row>
    <row r="143" spans="1:10" ht="15" customHeight="1" x14ac:dyDescent="0.35">
      <c r="A143" s="124"/>
      <c r="C143" s="51"/>
      <c r="D143" s="124"/>
      <c r="E143" s="124"/>
      <c r="F143" s="124"/>
      <c r="G143" s="124"/>
      <c r="H143" s="648" t="str">
        <f t="shared" ref="H143" si="88">$K$1</f>
        <v>Рекорд края</v>
      </c>
      <c r="I143" s="651">
        <f>Рекорды!E24</f>
        <v>33.19</v>
      </c>
      <c r="J143" s="124"/>
    </row>
    <row r="144" spans="1:10" ht="15" customHeight="1" x14ac:dyDescent="0.35">
      <c r="A144" s="74"/>
      <c r="C144" s="51"/>
      <c r="D144" s="26"/>
      <c r="E144" s="26"/>
      <c r="F144" s="25"/>
      <c r="G144" s="25"/>
      <c r="H144" s="648" t="str">
        <f t="shared" ref="H144" si="89">$K$2</f>
        <v>Рекорд края 16-17 лет</v>
      </c>
      <c r="I144" s="651">
        <f>Рекорды!C24</f>
        <v>34.04</v>
      </c>
    </row>
    <row r="145" spans="1:10" ht="15" customHeight="1" x14ac:dyDescent="0.35">
      <c r="A145" s="74"/>
      <c r="C145" s="51"/>
      <c r="D145" s="26"/>
      <c r="E145" s="26"/>
      <c r="F145" s="25"/>
      <c r="G145" s="25"/>
      <c r="H145" s="648" t="str">
        <f t="shared" ref="H145" si="90">$K$3</f>
        <v>Рекорд края 14-15 лет</v>
      </c>
      <c r="I145" s="651">
        <f>Рекорды!E92</f>
        <v>36.479999999999997</v>
      </c>
    </row>
    <row r="146" spans="1:10" ht="15" customHeight="1" x14ac:dyDescent="0.35">
      <c r="A146" s="74"/>
      <c r="C146" s="51"/>
      <c r="D146" s="26"/>
      <c r="E146" s="26"/>
      <c r="F146" s="25"/>
      <c r="G146" s="25"/>
      <c r="H146" s="648" t="str">
        <f t="shared" ref="H146" si="91">$K$4</f>
        <v>Рекорд края 13 лет и младше</v>
      </c>
      <c r="I146" s="651">
        <f>Рекорды!C92</f>
        <v>39.1</v>
      </c>
    </row>
    <row r="147" spans="1:10" ht="15" customHeight="1" x14ac:dyDescent="0.35">
      <c r="A147" s="124"/>
      <c r="C147" s="51"/>
      <c r="D147" s="124"/>
      <c r="E147" s="124"/>
      <c r="F147" s="124"/>
      <c r="G147" s="124"/>
      <c r="H147" s="657"/>
      <c r="I147" s="651"/>
      <c r="J147" s="124"/>
    </row>
    <row r="148" spans="1:10" ht="14.25" customHeight="1" x14ac:dyDescent="0.3">
      <c r="A148" s="73"/>
      <c r="C148" s="46" t="s">
        <v>158</v>
      </c>
      <c r="D148" s="48"/>
      <c r="E148" s="48"/>
      <c r="F148" s="47"/>
      <c r="G148" s="47"/>
      <c r="H148" s="656"/>
      <c r="I148" s="651"/>
      <c r="J148" s="124"/>
    </row>
    <row r="149" spans="1:10" ht="15" customHeight="1" x14ac:dyDescent="0.35">
      <c r="A149" s="74"/>
      <c r="C149" s="51"/>
      <c r="D149" s="26"/>
      <c r="E149" s="26"/>
      <c r="F149" s="25"/>
      <c r="G149" s="25"/>
      <c r="H149" s="648" t="str">
        <f t="shared" ref="H149" si="92">$K$1</f>
        <v>Рекорд края</v>
      </c>
      <c r="I149" s="651">
        <f>Рекорды!D27</f>
        <v>302.88</v>
      </c>
    </row>
    <row r="150" spans="1:10" ht="15" customHeight="1" x14ac:dyDescent="0.35">
      <c r="A150" s="74"/>
      <c r="C150" s="51"/>
      <c r="D150" s="26"/>
      <c r="E150" s="26"/>
      <c r="F150" s="25"/>
      <c r="G150" s="25"/>
      <c r="H150" s="648" t="str">
        <f t="shared" ref="H150" si="93">$K$2</f>
        <v>Рекорд края 16-17 лет</v>
      </c>
      <c r="I150" s="651">
        <f>Рекорды!B27</f>
        <v>313.58</v>
      </c>
    </row>
    <row r="151" spans="1:10" ht="15" customHeight="1" x14ac:dyDescent="0.35">
      <c r="A151" s="74"/>
      <c r="C151" s="51"/>
      <c r="D151" s="26"/>
      <c r="E151" s="26"/>
      <c r="F151" s="25"/>
      <c r="G151" s="25"/>
      <c r="H151" s="648" t="str">
        <f t="shared" ref="H151" si="94">$K$3</f>
        <v>Рекорд края 14-15 лет</v>
      </c>
      <c r="I151" s="651">
        <f>Рекорды!D95</f>
        <v>323.57</v>
      </c>
    </row>
    <row r="152" spans="1:10" ht="15" customHeight="1" x14ac:dyDescent="0.35">
      <c r="A152" s="74"/>
      <c r="C152" s="51"/>
      <c r="D152" s="26"/>
      <c r="E152" s="26"/>
      <c r="F152" s="25"/>
      <c r="G152" s="25"/>
      <c r="H152" s="648" t="str">
        <f t="shared" ref="H152" si="95">$K$4</f>
        <v>Рекорд края 13 лет и младше</v>
      </c>
      <c r="I152" s="651">
        <f>Рекорды!B95</f>
        <v>339.88</v>
      </c>
    </row>
    <row r="153" spans="1:10" ht="15" customHeight="1" x14ac:dyDescent="0.35">
      <c r="A153" s="74"/>
      <c r="C153" s="51"/>
      <c r="D153" s="26"/>
      <c r="E153" s="26"/>
      <c r="F153" s="25"/>
      <c r="G153" s="25"/>
      <c r="H153" s="657"/>
      <c r="I153" s="651"/>
      <c r="J153" s="124"/>
    </row>
    <row r="154" spans="1:10" ht="14.25" customHeight="1" x14ac:dyDescent="0.3">
      <c r="A154" s="124"/>
      <c r="C154" s="46" t="s">
        <v>159</v>
      </c>
      <c r="D154" s="124"/>
      <c r="E154" s="124"/>
      <c r="F154" s="124"/>
      <c r="G154" s="124"/>
      <c r="H154" s="656"/>
      <c r="I154" s="653"/>
      <c r="J154" s="124"/>
    </row>
    <row r="155" spans="1:10" ht="15" customHeight="1" x14ac:dyDescent="0.35">
      <c r="A155" s="124"/>
      <c r="C155" s="125"/>
      <c r="D155" s="124"/>
      <c r="E155" s="124"/>
      <c r="F155" s="124"/>
      <c r="G155" s="124"/>
      <c r="H155" s="648" t="str">
        <f t="shared" ref="H155" si="96">$K$1</f>
        <v>Рекорд края</v>
      </c>
      <c r="I155" s="651">
        <f>Рекорды!E27</f>
        <v>247.22</v>
      </c>
      <c r="J155" s="124"/>
    </row>
    <row r="156" spans="1:10" ht="15" customHeight="1" x14ac:dyDescent="0.35">
      <c r="A156" s="74"/>
      <c r="C156" s="51"/>
      <c r="D156" s="26"/>
      <c r="E156" s="26"/>
      <c r="F156" s="25"/>
      <c r="G156" s="25"/>
      <c r="H156" s="648" t="str">
        <f t="shared" ref="H156" si="97">$K$2</f>
        <v>Рекорд края 16-17 лет</v>
      </c>
      <c r="I156" s="651">
        <f>Рекорды!C27</f>
        <v>254.92</v>
      </c>
    </row>
    <row r="157" spans="1:10" ht="15" customHeight="1" x14ac:dyDescent="0.35">
      <c r="A157" s="74"/>
      <c r="C157" s="51"/>
      <c r="D157" s="26"/>
      <c r="E157" s="26"/>
      <c r="F157" s="25"/>
      <c r="G157" s="25"/>
      <c r="H157" s="648" t="str">
        <f t="shared" ref="H157" si="98">$K$3</f>
        <v>Рекорд края 14-15 лет</v>
      </c>
      <c r="I157" s="651">
        <f>Рекорды!E95</f>
        <v>304.49</v>
      </c>
    </row>
    <row r="158" spans="1:10" ht="15" customHeight="1" x14ac:dyDescent="0.35">
      <c r="A158" s="74"/>
      <c r="C158" s="51"/>
      <c r="D158" s="26"/>
      <c r="E158" s="26"/>
      <c r="F158" s="25"/>
      <c r="G158" s="25"/>
      <c r="H158" s="648" t="str">
        <f t="shared" ref="H158" si="99">$K$4</f>
        <v>Рекорд края 13 лет и младше</v>
      </c>
      <c r="I158" s="651">
        <f>Рекорды!C95</f>
        <v>338.06</v>
      </c>
    </row>
    <row r="159" spans="1:10" ht="15" customHeight="1" x14ac:dyDescent="0.35">
      <c r="A159" s="124"/>
      <c r="C159" s="125"/>
      <c r="D159" s="124"/>
      <c r="E159" s="124"/>
      <c r="F159" s="124"/>
      <c r="G159" s="124"/>
      <c r="H159" s="657"/>
      <c r="I159" s="651"/>
      <c r="J159" s="124"/>
    </row>
    <row r="160" spans="1:10" ht="14.25" customHeight="1" x14ac:dyDescent="0.3">
      <c r="A160" s="73"/>
      <c r="C160" s="46" t="s">
        <v>160</v>
      </c>
      <c r="D160" s="48"/>
      <c r="E160" s="48"/>
      <c r="F160" s="47"/>
      <c r="G160" s="47"/>
      <c r="H160" s="656"/>
      <c r="I160" s="651"/>
      <c r="J160" s="124"/>
    </row>
    <row r="161" spans="1:10" ht="15" customHeight="1" x14ac:dyDescent="0.35">
      <c r="A161" s="74"/>
      <c r="C161" s="51"/>
      <c r="D161" s="26"/>
      <c r="E161" s="26"/>
      <c r="F161" s="25"/>
      <c r="G161" s="25"/>
      <c r="H161" s="648" t="str">
        <f t="shared" ref="H161" si="100">$K$1</f>
        <v>Рекорд края</v>
      </c>
      <c r="I161" s="651">
        <f>Рекорды!D30</f>
        <v>631.66999999999996</v>
      </c>
    </row>
    <row r="162" spans="1:10" ht="15" customHeight="1" x14ac:dyDescent="0.35">
      <c r="A162" s="74"/>
      <c r="C162" s="51"/>
      <c r="D162" s="26"/>
      <c r="E162" s="26"/>
      <c r="F162" s="25"/>
      <c r="G162" s="25"/>
      <c r="H162" s="648" t="str">
        <f t="shared" ref="H162" si="101">$K$2</f>
        <v>Рекорд края 16-17 лет</v>
      </c>
      <c r="I162" s="651">
        <f>Рекорды!B30</f>
        <v>649.94000000000005</v>
      </c>
    </row>
    <row r="163" spans="1:10" ht="15" customHeight="1" x14ac:dyDescent="0.35">
      <c r="A163" s="74"/>
      <c r="C163" s="51"/>
      <c r="D163" s="26"/>
      <c r="E163" s="26"/>
      <c r="F163" s="25"/>
      <c r="G163" s="25"/>
      <c r="H163" s="648" t="str">
        <f t="shared" ref="H163" si="102">$K$3</f>
        <v>Рекорд края 14-15 лет</v>
      </c>
      <c r="I163" s="651">
        <f>Рекорды!D98</f>
        <v>733.18</v>
      </c>
    </row>
    <row r="164" spans="1:10" ht="15" customHeight="1" x14ac:dyDescent="0.35">
      <c r="A164" s="74"/>
      <c r="C164" s="51"/>
      <c r="D164" s="26"/>
      <c r="E164" s="26"/>
      <c r="F164" s="25"/>
      <c r="G164" s="25"/>
      <c r="H164" s="648" t="str">
        <f t="shared" ref="H164" si="103">$K$4</f>
        <v>Рекорд края 13 лет и младше</v>
      </c>
      <c r="I164" s="651">
        <f>Рекорды!B98</f>
        <v>746.47</v>
      </c>
    </row>
    <row r="165" spans="1:10" ht="15" customHeight="1" x14ac:dyDescent="0.35">
      <c r="A165" s="74"/>
      <c r="C165" s="51"/>
      <c r="D165" s="26"/>
      <c r="E165" s="26"/>
      <c r="F165" s="25"/>
      <c r="G165" s="25"/>
      <c r="H165" s="657"/>
      <c r="I165" s="651"/>
      <c r="J165" s="124"/>
    </row>
    <row r="166" spans="1:10" ht="14.25" customHeight="1" x14ac:dyDescent="0.3">
      <c r="A166" s="124"/>
      <c r="C166" s="46" t="s">
        <v>161</v>
      </c>
      <c r="D166" s="124"/>
      <c r="E166" s="124"/>
      <c r="F166" s="124"/>
      <c r="G166" s="124"/>
      <c r="H166" s="656"/>
      <c r="I166" s="653"/>
      <c r="J166" s="124"/>
    </row>
    <row r="167" spans="1:10" ht="15" customHeight="1" x14ac:dyDescent="0.35">
      <c r="A167" s="124"/>
      <c r="C167" s="51"/>
      <c r="D167" s="124"/>
      <c r="E167" s="124"/>
      <c r="F167" s="124"/>
      <c r="G167" s="124"/>
      <c r="H167" s="648" t="str">
        <f t="shared" ref="H167" si="104">$K$1</f>
        <v>Рекорд края</v>
      </c>
      <c r="I167" s="651">
        <f>Рекорды!E30</f>
        <v>601.66</v>
      </c>
      <c r="J167" s="124"/>
    </row>
    <row r="168" spans="1:10" ht="15" customHeight="1" x14ac:dyDescent="0.35">
      <c r="A168" s="74"/>
      <c r="C168" s="51"/>
      <c r="D168" s="26"/>
      <c r="E168" s="26"/>
      <c r="F168" s="25"/>
      <c r="G168" s="25"/>
      <c r="H168" s="648" t="str">
        <f t="shared" ref="H168" si="105">$K$2</f>
        <v>Рекорд края 16-17 лет</v>
      </c>
      <c r="I168" s="651">
        <f>Рекорды!C30</f>
        <v>617.28</v>
      </c>
    </row>
    <row r="169" spans="1:10" ht="15" customHeight="1" x14ac:dyDescent="0.35">
      <c r="A169" s="74"/>
      <c r="C169" s="51"/>
      <c r="D169" s="26"/>
      <c r="E169" s="26"/>
      <c r="F169" s="25"/>
      <c r="G169" s="25"/>
      <c r="H169" s="648" t="str">
        <f t="shared" ref="H169" si="106">$K$3</f>
        <v>Рекорд края 14-15 лет</v>
      </c>
      <c r="I169" s="651">
        <f>Рекорды!E98</f>
        <v>640.4</v>
      </c>
    </row>
    <row r="170" spans="1:10" ht="15" customHeight="1" x14ac:dyDescent="0.35">
      <c r="A170" s="74"/>
      <c r="C170" s="51"/>
      <c r="D170" s="26"/>
      <c r="E170" s="26"/>
      <c r="F170" s="25"/>
      <c r="G170" s="25"/>
      <c r="H170" s="648" t="str">
        <f t="shared" ref="H170" si="107">$K$4</f>
        <v>Рекорд края 13 лет и младше</v>
      </c>
      <c r="I170" s="651">
        <f>Рекорды!C98</f>
        <v>738.1</v>
      </c>
    </row>
    <row r="171" spans="1:10" ht="15" customHeight="1" x14ac:dyDescent="0.35">
      <c r="A171" s="124"/>
      <c r="C171" s="125"/>
      <c r="D171" s="124"/>
      <c r="E171" s="124"/>
      <c r="F171" s="124"/>
      <c r="G171" s="124"/>
      <c r="H171" s="657"/>
      <c r="I171" s="650"/>
      <c r="J171" s="124"/>
    </row>
    <row r="172" spans="1:10" ht="14.25" customHeight="1" x14ac:dyDescent="0.3">
      <c r="A172" s="73"/>
      <c r="C172" s="46" t="s">
        <v>162</v>
      </c>
      <c r="D172" s="48"/>
      <c r="E172" s="48"/>
      <c r="F172" s="47"/>
      <c r="G172" s="47"/>
      <c r="H172" s="656"/>
      <c r="I172" s="651"/>
      <c r="J172" s="124"/>
    </row>
    <row r="173" spans="1:10" ht="15.75" customHeight="1" x14ac:dyDescent="0.35">
      <c r="A173" s="74"/>
      <c r="C173" s="51"/>
      <c r="D173" s="26"/>
      <c r="E173" s="26"/>
      <c r="F173" s="25"/>
      <c r="G173" s="25"/>
      <c r="H173" s="648" t="str">
        <f t="shared" ref="H173" si="108">$K$1</f>
        <v>Рекорд края</v>
      </c>
      <c r="I173" s="651">
        <f>Рекорды!D34</f>
        <v>8.1</v>
      </c>
    </row>
    <row r="174" spans="1:10" ht="15" customHeight="1" x14ac:dyDescent="0.35">
      <c r="A174" s="74"/>
      <c r="C174" s="51"/>
      <c r="D174" s="26"/>
      <c r="E174" s="26"/>
      <c r="F174" s="25"/>
      <c r="G174" s="25"/>
      <c r="H174" s="648" t="str">
        <f t="shared" ref="H174" si="109">$K$2</f>
        <v>Рекорд края 16-17 лет</v>
      </c>
      <c r="I174" s="651">
        <f>Рекорды!B34</f>
        <v>8.36</v>
      </c>
    </row>
    <row r="175" spans="1:10" ht="15" customHeight="1" x14ac:dyDescent="0.35">
      <c r="A175" s="74"/>
      <c r="C175" s="51"/>
      <c r="D175" s="26"/>
      <c r="E175" s="26"/>
      <c r="F175" s="25"/>
      <c r="G175" s="25"/>
      <c r="H175" s="648" t="str">
        <f t="shared" ref="H175" si="110">$K$3</f>
        <v>Рекорд края 14-15 лет</v>
      </c>
      <c r="I175" s="651">
        <f>Рекорды!D102</f>
        <v>8.81</v>
      </c>
    </row>
    <row r="176" spans="1:10" ht="15" customHeight="1" x14ac:dyDescent="0.35">
      <c r="A176" s="74"/>
      <c r="C176" s="51"/>
      <c r="D176" s="26"/>
      <c r="E176" s="26"/>
      <c r="F176" s="25"/>
      <c r="G176" s="25"/>
      <c r="H176" s="648" t="str">
        <f t="shared" ref="H176" si="111">$K$4</f>
        <v>Рекорд края 13 лет и младше</v>
      </c>
      <c r="I176" s="651">
        <f>Рекорды!B102</f>
        <v>8.81</v>
      </c>
    </row>
    <row r="177" spans="1:10" ht="15" customHeight="1" x14ac:dyDescent="0.35">
      <c r="A177" s="74"/>
      <c r="C177" s="51"/>
      <c r="D177" s="26"/>
      <c r="E177" s="26"/>
      <c r="F177" s="25"/>
      <c r="G177" s="25"/>
      <c r="H177" s="657"/>
      <c r="I177" s="651"/>
      <c r="J177" s="124"/>
    </row>
    <row r="178" spans="1:10" ht="14.25" customHeight="1" x14ac:dyDescent="0.3">
      <c r="A178" s="74"/>
      <c r="C178" s="46" t="s">
        <v>163</v>
      </c>
      <c r="D178" s="26"/>
      <c r="E178" s="26"/>
      <c r="F178" s="25"/>
      <c r="G178" s="25"/>
      <c r="H178" s="656"/>
      <c r="I178" s="651"/>
      <c r="J178" s="124"/>
    </row>
    <row r="179" spans="1:10" ht="15" customHeight="1" x14ac:dyDescent="0.35">
      <c r="A179" s="124"/>
      <c r="C179" s="125"/>
      <c r="D179" s="124"/>
      <c r="E179" s="124"/>
      <c r="F179" s="124"/>
      <c r="G179" s="124"/>
      <c r="H179" s="648" t="str">
        <f t="shared" ref="H179" si="112">$K$1</f>
        <v>Рекорд края</v>
      </c>
      <c r="I179" s="651">
        <f>Рекорды!E34</f>
        <v>7.14</v>
      </c>
      <c r="J179" s="124"/>
    </row>
    <row r="180" spans="1:10" ht="15" customHeight="1" x14ac:dyDescent="0.35">
      <c r="A180" s="74"/>
      <c r="C180" s="51"/>
      <c r="D180" s="26"/>
      <c r="E180" s="26"/>
      <c r="F180" s="25"/>
      <c r="G180" s="25"/>
      <c r="H180" s="648" t="str">
        <f t="shared" ref="H180" si="113">$K$2</f>
        <v>Рекорд края 16-17 лет</v>
      </c>
      <c r="I180" s="651">
        <f>Рекорды!C34</f>
        <v>7.31</v>
      </c>
    </row>
    <row r="181" spans="1:10" ht="15" customHeight="1" x14ac:dyDescent="0.35">
      <c r="A181" s="74"/>
      <c r="C181" s="51"/>
      <c r="D181" s="26"/>
      <c r="E181" s="26"/>
      <c r="F181" s="25"/>
      <c r="G181" s="25"/>
      <c r="H181" s="648" t="str">
        <f t="shared" ref="H181" si="114">$K$3</f>
        <v>Рекорд края 14-15 лет</v>
      </c>
      <c r="I181" s="651">
        <f>Рекорды!E102</f>
        <v>7.7</v>
      </c>
    </row>
    <row r="182" spans="1:10" ht="15" customHeight="1" x14ac:dyDescent="0.35">
      <c r="A182" s="74"/>
      <c r="C182" s="51"/>
      <c r="D182" s="26"/>
      <c r="E182" s="26"/>
      <c r="F182" s="25"/>
      <c r="G182" s="25"/>
      <c r="H182" s="648" t="str">
        <f t="shared" ref="H182" si="115">$K$4</f>
        <v>Рекорд края 13 лет и младше</v>
      </c>
      <c r="I182" s="651">
        <f>Рекорды!C102</f>
        <v>8.11</v>
      </c>
    </row>
    <row r="183" spans="1:10" ht="15" customHeight="1" x14ac:dyDescent="0.35">
      <c r="A183" s="124"/>
      <c r="C183" s="125"/>
      <c r="D183" s="124"/>
      <c r="E183" s="124"/>
      <c r="F183" s="124"/>
      <c r="G183" s="124"/>
      <c r="H183" s="657"/>
      <c r="I183" s="651"/>
      <c r="J183" s="124"/>
    </row>
    <row r="184" spans="1:10" ht="14.25" customHeight="1" x14ac:dyDescent="0.3">
      <c r="A184" s="124"/>
      <c r="C184" s="126" t="s">
        <v>172</v>
      </c>
      <c r="D184" s="124"/>
      <c r="E184" s="124"/>
      <c r="F184" s="124"/>
      <c r="G184" s="124"/>
      <c r="H184" s="656"/>
      <c r="I184" s="650"/>
      <c r="J184" s="124"/>
    </row>
    <row r="185" spans="1:10" ht="15" customHeight="1" x14ac:dyDescent="0.35">
      <c r="A185" s="124"/>
      <c r="C185" s="125"/>
      <c r="D185" s="124"/>
      <c r="E185" s="124"/>
      <c r="F185" s="124"/>
      <c r="G185" s="124"/>
      <c r="H185" s="648" t="str">
        <f>$K$1</f>
        <v>Рекорд края</v>
      </c>
      <c r="I185" s="650">
        <f>Рекорды!D51</f>
        <v>113.61</v>
      </c>
    </row>
    <row r="186" spans="1:10" ht="15" customHeight="1" x14ac:dyDescent="0.35">
      <c r="A186" s="74"/>
      <c r="C186" s="51"/>
      <c r="D186" s="26"/>
      <c r="E186" s="26"/>
      <c r="F186" s="25"/>
      <c r="G186" s="25"/>
      <c r="H186" s="648" t="str">
        <f>$K$1</f>
        <v>Рекорд края</v>
      </c>
      <c r="I186" s="651">
        <f>Рекорды!D5</f>
        <v>17.940000000000001</v>
      </c>
    </row>
    <row r="187" spans="1:10" ht="15" customHeight="1" x14ac:dyDescent="0.35">
      <c r="A187" s="124"/>
      <c r="C187" s="125"/>
      <c r="D187" s="124"/>
      <c r="E187" s="124"/>
      <c r="F187" s="124"/>
      <c r="G187" s="124"/>
      <c r="H187" s="648" t="str">
        <f t="shared" ref="H187:H188" si="116">$K$2</f>
        <v>Рекорд края 16-17 лет</v>
      </c>
      <c r="I187" s="650">
        <f>Рекорды!B51</f>
        <v>120.15</v>
      </c>
    </row>
    <row r="188" spans="1:10" ht="15" customHeight="1" x14ac:dyDescent="0.35">
      <c r="A188" s="74"/>
      <c r="C188" s="51"/>
      <c r="D188" s="26"/>
      <c r="E188" s="26"/>
      <c r="F188" s="25"/>
      <c r="G188" s="25"/>
      <c r="H188" s="648" t="str">
        <f t="shared" si="116"/>
        <v>Рекорд края 16-17 лет</v>
      </c>
      <c r="I188" s="651">
        <f>Рекорды!B5</f>
        <v>18.920000000000002</v>
      </c>
    </row>
    <row r="189" spans="1:10" ht="15" customHeight="1" x14ac:dyDescent="0.35">
      <c r="A189" s="74"/>
      <c r="C189" s="51"/>
      <c r="D189" s="26"/>
      <c r="E189" s="26"/>
      <c r="F189" s="25"/>
      <c r="G189" s="25"/>
      <c r="H189" s="648" t="str">
        <f t="shared" ref="H189:H190" si="117">$K$3</f>
        <v>Рекорд края 14-15 лет</v>
      </c>
      <c r="I189" s="650">
        <f>Рекорды!D119</f>
        <v>124.17</v>
      </c>
    </row>
    <row r="190" spans="1:10" ht="15" customHeight="1" x14ac:dyDescent="0.35">
      <c r="A190" s="74"/>
      <c r="C190" s="51"/>
      <c r="D190" s="26"/>
      <c r="E190" s="26"/>
      <c r="F190" s="25"/>
      <c r="G190" s="25"/>
      <c r="H190" s="648" t="str">
        <f t="shared" si="117"/>
        <v>Рекорд края 14-15 лет</v>
      </c>
      <c r="I190" s="651">
        <f>Рекорды!D73</f>
        <v>19.11</v>
      </c>
    </row>
    <row r="191" spans="1:10" ht="15" customHeight="1" x14ac:dyDescent="0.35">
      <c r="A191" s="74"/>
      <c r="C191" s="51"/>
      <c r="D191" s="26"/>
      <c r="E191" s="26"/>
      <c r="F191" s="25"/>
      <c r="G191" s="25"/>
      <c r="H191" s="648" t="str">
        <f t="shared" ref="H191:H192" si="118">$K$4</f>
        <v>Рекорд края 13 лет и младше</v>
      </c>
      <c r="I191" s="651">
        <f>Рекорды!B119</f>
        <v>125.14</v>
      </c>
    </row>
    <row r="192" spans="1:10" ht="15" customHeight="1" x14ac:dyDescent="0.35">
      <c r="A192" s="74"/>
      <c r="C192" s="51"/>
      <c r="D192" s="26"/>
      <c r="E192" s="26"/>
      <c r="F192" s="25"/>
      <c r="G192" s="25"/>
      <c r="H192" s="648" t="str">
        <f t="shared" si="118"/>
        <v>Рекорд края 13 лет и младше</v>
      </c>
      <c r="I192" s="651">
        <f>Рекорды!B73</f>
        <v>19.850000000000001</v>
      </c>
    </row>
    <row r="193" spans="1:10" ht="12.75" customHeight="1" x14ac:dyDescent="0.35">
      <c r="A193" s="133"/>
      <c r="C193" s="133"/>
      <c r="D193" s="133"/>
      <c r="E193" s="133"/>
      <c r="F193" s="133"/>
      <c r="G193" s="133"/>
      <c r="H193" s="657"/>
      <c r="I193" s="652"/>
      <c r="J193" s="26"/>
    </row>
    <row r="194" spans="1:10" ht="14.25" customHeight="1" x14ac:dyDescent="0.3">
      <c r="A194" s="124"/>
      <c r="C194" s="126" t="s">
        <v>173</v>
      </c>
      <c r="D194" s="124"/>
      <c r="E194" s="124"/>
      <c r="F194" s="124"/>
      <c r="G194" s="124"/>
      <c r="H194" s="647"/>
      <c r="I194" s="650"/>
      <c r="J194" s="124"/>
    </row>
    <row r="195" spans="1:10" ht="15" customHeight="1" x14ac:dyDescent="0.35">
      <c r="A195" s="124"/>
      <c r="C195" s="125"/>
      <c r="D195" s="124"/>
      <c r="E195" s="124"/>
      <c r="F195" s="124"/>
      <c r="G195" s="124"/>
      <c r="H195" s="648" t="str">
        <f>$K$1</f>
        <v>Рекорд края</v>
      </c>
      <c r="I195" s="650">
        <f>Рекорды!E51</f>
        <v>106.26</v>
      </c>
      <c r="J195" s="124"/>
    </row>
    <row r="196" spans="1:10" ht="15" customHeight="1" x14ac:dyDescent="0.35">
      <c r="A196" s="74"/>
      <c r="C196" s="51"/>
      <c r="D196" s="26"/>
      <c r="E196" s="26"/>
      <c r="F196" s="25"/>
      <c r="G196" s="25"/>
      <c r="H196" s="648" t="str">
        <f>$K$1</f>
        <v>Рекорд края</v>
      </c>
      <c r="I196" s="651">
        <f>Рекорды!E5</f>
        <v>15.92</v>
      </c>
      <c r="J196" s="124"/>
    </row>
    <row r="197" spans="1:10" ht="15" customHeight="1" x14ac:dyDescent="0.35">
      <c r="A197" s="124"/>
      <c r="C197" s="125"/>
      <c r="D197" s="124"/>
      <c r="E197" s="124"/>
      <c r="F197" s="124"/>
      <c r="G197" s="124"/>
      <c r="H197" s="648" t="str">
        <f t="shared" ref="H197:H198" si="119">$K$2</f>
        <v>Рекорд края 16-17 лет</v>
      </c>
      <c r="I197" s="650">
        <f>Рекорды!C51</f>
        <v>109.24</v>
      </c>
      <c r="J197" s="124"/>
    </row>
    <row r="198" spans="1:10" ht="15" customHeight="1" x14ac:dyDescent="0.35">
      <c r="A198" s="74"/>
      <c r="C198" s="51"/>
      <c r="D198" s="26"/>
      <c r="E198" s="26"/>
      <c r="F198" s="25"/>
      <c r="G198" s="25"/>
      <c r="H198" s="648" t="str">
        <f t="shared" si="119"/>
        <v>Рекорд края 16-17 лет</v>
      </c>
      <c r="I198" s="651">
        <f>Рекорды!C5</f>
        <v>15.92</v>
      </c>
    </row>
    <row r="199" spans="1:10" ht="15" customHeight="1" x14ac:dyDescent="0.35">
      <c r="A199" s="74"/>
      <c r="C199" s="51"/>
      <c r="D199" s="26"/>
      <c r="E199" s="26"/>
      <c r="F199" s="25"/>
      <c r="G199" s="25"/>
      <c r="H199" s="648" t="str">
        <f t="shared" ref="H199:H200" si="120">$K$3</f>
        <v>Рекорд края 14-15 лет</v>
      </c>
      <c r="I199" s="650">
        <f>Рекорды!E119</f>
        <v>112.19</v>
      </c>
    </row>
    <row r="200" spans="1:10" ht="15" customHeight="1" x14ac:dyDescent="0.35">
      <c r="A200" s="74"/>
      <c r="C200" s="51"/>
      <c r="D200" s="26"/>
      <c r="E200" s="26"/>
      <c r="F200" s="25"/>
      <c r="G200" s="25"/>
      <c r="H200" s="648" t="str">
        <f t="shared" si="120"/>
        <v>Рекорд края 14-15 лет</v>
      </c>
      <c r="I200" s="651">
        <f>Рекорды!E73</f>
        <v>17.5</v>
      </c>
    </row>
    <row r="201" spans="1:10" ht="15" customHeight="1" x14ac:dyDescent="0.35">
      <c r="A201" s="74"/>
      <c r="C201" s="51"/>
      <c r="D201" s="26"/>
      <c r="E201" s="26"/>
      <c r="F201" s="25"/>
      <c r="G201" s="25"/>
      <c r="H201" s="648" t="str">
        <f t="shared" ref="H201:H202" si="121">$K$4</f>
        <v>Рекорд края 13 лет и младше</v>
      </c>
      <c r="I201" s="651">
        <f>Рекорды!C119</f>
        <v>129.03</v>
      </c>
    </row>
    <row r="202" spans="1:10" ht="15" customHeight="1" x14ac:dyDescent="0.35">
      <c r="A202" s="74"/>
      <c r="C202" s="51"/>
      <c r="D202" s="26"/>
      <c r="E202" s="26"/>
      <c r="F202" s="25"/>
      <c r="G202" s="25"/>
      <c r="H202" s="648" t="str">
        <f t="shared" si="121"/>
        <v>Рекорд края 13 лет и младше</v>
      </c>
      <c r="I202" s="651">
        <f>Рекорды!C73</f>
        <v>17.7</v>
      </c>
    </row>
    <row r="203" spans="1:10" ht="15" customHeight="1" x14ac:dyDescent="0.35">
      <c r="A203" s="124"/>
      <c r="C203" s="125"/>
      <c r="D203" s="124"/>
      <c r="E203" s="124"/>
      <c r="F203" s="124"/>
      <c r="G203" s="124"/>
      <c r="H203" s="647"/>
      <c r="I203" s="650"/>
      <c r="J203" s="124"/>
    </row>
    <row r="204" spans="1:10" ht="14.25" customHeight="1" x14ac:dyDescent="0.3">
      <c r="A204" s="124"/>
      <c r="C204" s="126" t="s">
        <v>174</v>
      </c>
      <c r="D204" s="124"/>
      <c r="E204" s="124"/>
      <c r="F204" s="124"/>
      <c r="G204" s="124"/>
      <c r="H204" s="647"/>
      <c r="I204" s="650"/>
      <c r="J204" s="124"/>
    </row>
    <row r="205" spans="1:10" ht="15" customHeight="1" x14ac:dyDescent="0.35">
      <c r="A205" s="124"/>
      <c r="C205" s="125"/>
      <c r="D205" s="124"/>
      <c r="E205" s="124"/>
      <c r="F205" s="124"/>
      <c r="G205" s="124"/>
      <c r="H205" s="648" t="str">
        <f>$K$1</f>
        <v>Рекорд края</v>
      </c>
      <c r="I205" s="650">
        <f>Рекорды!D57</f>
        <v>237.96</v>
      </c>
    </row>
    <row r="206" spans="1:10" ht="15" customHeight="1" x14ac:dyDescent="0.35">
      <c r="A206" s="74"/>
      <c r="C206" s="51"/>
      <c r="D206" s="26"/>
      <c r="E206" s="26"/>
      <c r="F206" s="25"/>
      <c r="G206" s="25"/>
      <c r="H206" s="648" t="str">
        <f>$K$1</f>
        <v>Рекорд края</v>
      </c>
      <c r="I206" s="651">
        <f>Рекорды!D8</f>
        <v>39.200000000000003</v>
      </c>
    </row>
    <row r="207" spans="1:10" ht="15" customHeight="1" x14ac:dyDescent="0.35">
      <c r="A207" s="124"/>
      <c r="C207" s="125"/>
      <c r="D207" s="124"/>
      <c r="E207" s="124"/>
      <c r="F207" s="124"/>
      <c r="G207" s="124"/>
      <c r="H207" s="648" t="str">
        <f t="shared" ref="H207:H208" si="122">$K$2</f>
        <v>Рекорд края 16-17 лет</v>
      </c>
      <c r="I207" s="650">
        <f>Рекорды!B57</f>
        <v>249.04</v>
      </c>
    </row>
    <row r="208" spans="1:10" ht="15" customHeight="1" x14ac:dyDescent="0.35">
      <c r="A208" s="74"/>
      <c r="C208" s="51"/>
      <c r="D208" s="26"/>
      <c r="E208" s="26"/>
      <c r="F208" s="25"/>
      <c r="G208" s="25"/>
      <c r="H208" s="648" t="str">
        <f t="shared" si="122"/>
        <v>Рекорд края 16-17 лет</v>
      </c>
      <c r="I208" s="651">
        <f>Рекорды!B8</f>
        <v>41.2</v>
      </c>
    </row>
    <row r="209" spans="1:10" ht="15" customHeight="1" x14ac:dyDescent="0.35">
      <c r="A209" s="74"/>
      <c r="C209" s="51"/>
      <c r="D209" s="26"/>
      <c r="E209" s="26"/>
      <c r="F209" s="25"/>
      <c r="G209" s="25"/>
      <c r="H209" s="648" t="str">
        <f t="shared" ref="H209:H210" si="123">$K$3</f>
        <v>Рекорд края 14-15 лет</v>
      </c>
      <c r="I209" s="650">
        <f>Рекорды!D125</f>
        <v>259.7</v>
      </c>
    </row>
    <row r="210" spans="1:10" ht="15" customHeight="1" x14ac:dyDescent="0.35">
      <c r="A210" s="74"/>
      <c r="C210" s="51"/>
      <c r="D210" s="26"/>
      <c r="E210" s="26"/>
      <c r="F210" s="25"/>
      <c r="G210" s="25"/>
      <c r="H210" s="648" t="str">
        <f t="shared" si="123"/>
        <v>Рекорд края 14-15 лет</v>
      </c>
      <c r="I210" s="651">
        <f>Рекорды!D76</f>
        <v>41.48</v>
      </c>
    </row>
    <row r="211" spans="1:10" ht="15" customHeight="1" x14ac:dyDescent="0.35">
      <c r="A211" s="74"/>
      <c r="C211" s="51"/>
      <c r="D211" s="26"/>
      <c r="E211" s="26"/>
      <c r="F211" s="25"/>
      <c r="G211" s="25"/>
      <c r="H211" s="648" t="str">
        <f t="shared" ref="H211:H212" si="124">$K$4</f>
        <v>Рекорд края 13 лет и младше</v>
      </c>
      <c r="I211" s="651">
        <f>Рекорды!B125</f>
        <v>308.02999999999997</v>
      </c>
    </row>
    <row r="212" spans="1:10" ht="15" customHeight="1" x14ac:dyDescent="0.35">
      <c r="A212" s="74"/>
      <c r="C212" s="51"/>
      <c r="D212" s="26"/>
      <c r="E212" s="26"/>
      <c r="F212" s="25"/>
      <c r="G212" s="25"/>
      <c r="H212" s="648" t="str">
        <f t="shared" si="124"/>
        <v>Рекорд края 13 лет и младше</v>
      </c>
      <c r="I212" s="651">
        <f>Рекорды!B76</f>
        <v>43.88</v>
      </c>
    </row>
    <row r="213" spans="1:10" ht="15" customHeight="1" x14ac:dyDescent="0.35">
      <c r="A213" s="74"/>
      <c r="C213" s="51"/>
      <c r="D213" s="26"/>
      <c r="E213" s="26"/>
      <c r="F213" s="25"/>
      <c r="G213" s="25"/>
      <c r="H213" s="657"/>
      <c r="I213" s="651"/>
      <c r="J213" s="26"/>
    </row>
    <row r="214" spans="1:10" ht="14.25" customHeight="1" x14ac:dyDescent="0.3">
      <c r="A214" s="124"/>
      <c r="C214" s="126" t="s">
        <v>175</v>
      </c>
      <c r="D214" s="124"/>
      <c r="E214" s="124"/>
      <c r="F214" s="124"/>
      <c r="G214" s="124"/>
      <c r="H214" s="656"/>
      <c r="I214" s="650"/>
      <c r="J214" s="124"/>
    </row>
    <row r="215" spans="1:10" ht="15" customHeight="1" x14ac:dyDescent="0.35">
      <c r="A215" s="124"/>
      <c r="C215" s="125"/>
      <c r="D215" s="124"/>
      <c r="E215" s="124"/>
      <c r="F215" s="124"/>
      <c r="G215" s="124"/>
      <c r="H215" s="648" t="str">
        <f>$K$1</f>
        <v>Рекорд края</v>
      </c>
      <c r="I215" s="650">
        <f>Рекорды!E57</f>
        <v>221.4</v>
      </c>
      <c r="J215" s="124"/>
    </row>
    <row r="216" spans="1:10" ht="15" customHeight="1" x14ac:dyDescent="0.35">
      <c r="A216" s="74"/>
      <c r="C216" s="51"/>
      <c r="D216" s="26"/>
      <c r="E216" s="26"/>
      <c r="F216" s="25"/>
      <c r="G216" s="25"/>
      <c r="H216" s="648" t="str">
        <f>$K$1</f>
        <v>Рекорд края</v>
      </c>
      <c r="I216" s="651">
        <f>Рекорды!E8</f>
        <v>35.56</v>
      </c>
      <c r="J216" s="124"/>
    </row>
    <row r="217" spans="1:10" ht="15" customHeight="1" x14ac:dyDescent="0.35">
      <c r="A217" s="124"/>
      <c r="C217" s="125"/>
      <c r="D217" s="124"/>
      <c r="E217" s="124"/>
      <c r="F217" s="124"/>
      <c r="G217" s="124"/>
      <c r="H217" s="648" t="str">
        <f t="shared" ref="H217:H218" si="125">$K$2</f>
        <v>Рекорд края 16-17 лет</v>
      </c>
      <c r="I217" s="650">
        <f>Рекорды!C57</f>
        <v>232.02</v>
      </c>
      <c r="J217" s="124"/>
    </row>
    <row r="218" spans="1:10" ht="15" customHeight="1" x14ac:dyDescent="0.35">
      <c r="A218" s="74"/>
      <c r="C218" s="51"/>
      <c r="D218" s="26"/>
      <c r="E218" s="26"/>
      <c r="F218" s="25"/>
      <c r="G218" s="25"/>
      <c r="H218" s="648" t="str">
        <f t="shared" si="125"/>
        <v>Рекорд края 16-17 лет</v>
      </c>
      <c r="I218" s="651">
        <f>Рекорды!C8</f>
        <v>36.24</v>
      </c>
    </row>
    <row r="219" spans="1:10" ht="15" customHeight="1" x14ac:dyDescent="0.35">
      <c r="A219" s="74"/>
      <c r="C219" s="51"/>
      <c r="D219" s="26"/>
      <c r="E219" s="26"/>
      <c r="F219" s="25"/>
      <c r="G219" s="25"/>
      <c r="H219" s="648" t="str">
        <f t="shared" ref="H219:H220" si="126">$K$3</f>
        <v>Рекорд края 14-15 лет</v>
      </c>
      <c r="I219" s="650">
        <f>Рекорды!E125</f>
        <v>245.79</v>
      </c>
    </row>
    <row r="220" spans="1:10" ht="15" customHeight="1" x14ac:dyDescent="0.35">
      <c r="A220" s="74"/>
      <c r="C220" s="51"/>
      <c r="D220" s="26"/>
      <c r="E220" s="26"/>
      <c r="F220" s="25"/>
      <c r="G220" s="25"/>
      <c r="H220" s="648" t="str">
        <f t="shared" si="126"/>
        <v>Рекорд края 14-15 лет</v>
      </c>
      <c r="I220" s="651">
        <f>Рекорды!E76</f>
        <v>37.69</v>
      </c>
    </row>
    <row r="221" spans="1:10" ht="15" customHeight="1" x14ac:dyDescent="0.35">
      <c r="A221" s="74"/>
      <c r="C221" s="51"/>
      <c r="D221" s="26"/>
      <c r="E221" s="26"/>
      <c r="F221" s="25"/>
      <c r="G221" s="25"/>
      <c r="H221" s="648" t="str">
        <f t="shared" ref="H221:H222" si="127">$K$4</f>
        <v>Рекорд края 13 лет и младше</v>
      </c>
      <c r="I221" s="651">
        <f>Рекорды!C125</f>
        <v>315.31</v>
      </c>
    </row>
    <row r="222" spans="1:10" ht="15" customHeight="1" x14ac:dyDescent="0.35">
      <c r="A222" s="74"/>
      <c r="C222" s="51"/>
      <c r="D222" s="26"/>
      <c r="E222" s="26"/>
      <c r="F222" s="25"/>
      <c r="G222" s="25"/>
      <c r="H222" s="648" t="str">
        <f t="shared" si="127"/>
        <v>Рекорд края 13 лет и младше</v>
      </c>
      <c r="I222" s="651">
        <f>Рекорды!C76</f>
        <v>40.549999999999997</v>
      </c>
    </row>
    <row r="223" spans="1:10" ht="15" customHeight="1" x14ac:dyDescent="0.35">
      <c r="A223" s="124"/>
      <c r="C223" s="125"/>
      <c r="D223" s="124"/>
      <c r="E223" s="124"/>
      <c r="F223" s="124"/>
      <c r="G223" s="124"/>
      <c r="H223" s="648"/>
      <c r="I223" s="650"/>
      <c r="J223" s="124"/>
    </row>
    <row r="224" spans="1:10" ht="13.5" customHeight="1" x14ac:dyDescent="0.3">
      <c r="A224" s="124"/>
      <c r="C224" s="126" t="s">
        <v>176</v>
      </c>
      <c r="D224" s="124"/>
      <c r="E224" s="124"/>
      <c r="F224" s="124"/>
      <c r="G224" s="124"/>
      <c r="H224" s="647"/>
      <c r="I224" s="650"/>
      <c r="J224" s="124"/>
    </row>
    <row r="225" spans="1:10" ht="15" customHeight="1" x14ac:dyDescent="0.35">
      <c r="A225" s="124"/>
      <c r="C225" s="125"/>
      <c r="D225" s="124"/>
      <c r="E225" s="124"/>
      <c r="F225" s="124"/>
      <c r="G225" s="124"/>
      <c r="H225" s="648" t="str">
        <f>$K$1</f>
        <v>Рекорд края</v>
      </c>
      <c r="I225" s="650">
        <f>Рекорды!D63</f>
        <v>607.39</v>
      </c>
    </row>
    <row r="226" spans="1:10" ht="15" customHeight="1" x14ac:dyDescent="0.35">
      <c r="A226" s="74"/>
      <c r="C226" s="51"/>
      <c r="D226" s="26"/>
      <c r="E226" s="26"/>
      <c r="F226" s="25"/>
      <c r="G226" s="25"/>
      <c r="H226" s="648" t="str">
        <f>$K$1</f>
        <v>Рекорд края</v>
      </c>
      <c r="I226" s="651">
        <f>Рекорды!D11</f>
        <v>128.51</v>
      </c>
    </row>
    <row r="227" spans="1:10" ht="15" customHeight="1" x14ac:dyDescent="0.3">
      <c r="A227" s="124"/>
      <c r="C227" s="125"/>
      <c r="D227" s="124"/>
      <c r="E227" s="124"/>
      <c r="F227" s="124"/>
      <c r="G227" s="124"/>
      <c r="H227" s="648" t="str">
        <f t="shared" ref="H227:H228" si="128">$K$2</f>
        <v>Рекорд края 16-17 лет</v>
      </c>
      <c r="I227" s="650">
        <f>Рекорды!B63</f>
        <v>626.87</v>
      </c>
    </row>
    <row r="228" spans="1:10" ht="15" customHeight="1" x14ac:dyDescent="0.3">
      <c r="A228" s="74"/>
      <c r="C228" s="51"/>
      <c r="D228" s="26"/>
      <c r="E228" s="26"/>
      <c r="F228" s="25"/>
      <c r="G228" s="25"/>
      <c r="H228" s="648" t="str">
        <f t="shared" si="128"/>
        <v>Рекорд края 16-17 лет</v>
      </c>
      <c r="I228" s="651">
        <f>Рекорды!B11</f>
        <v>132.52000000000001</v>
      </c>
    </row>
    <row r="229" spans="1:10" ht="15" customHeight="1" x14ac:dyDescent="0.3">
      <c r="A229" s="74"/>
      <c r="C229" s="51"/>
      <c r="D229" s="26"/>
      <c r="E229" s="26"/>
      <c r="F229" s="25"/>
      <c r="G229" s="25"/>
      <c r="H229" s="648" t="str">
        <f t="shared" ref="H229:H230" si="129">$K$3</f>
        <v>Рекорд края 14-15 лет</v>
      </c>
      <c r="I229" s="650">
        <f>Рекорды!D131</f>
        <v>651.66</v>
      </c>
    </row>
    <row r="230" spans="1:10" ht="15" customHeight="1" x14ac:dyDescent="0.3">
      <c r="A230" s="74"/>
      <c r="C230" s="51"/>
      <c r="D230" s="26"/>
      <c r="E230" s="26"/>
      <c r="F230" s="25"/>
      <c r="G230" s="25"/>
      <c r="H230" s="648" t="str">
        <f t="shared" si="129"/>
        <v>Рекорд края 14-15 лет</v>
      </c>
      <c r="I230" s="651">
        <f>Рекорды!D79</f>
        <v>137.02000000000001</v>
      </c>
    </row>
    <row r="231" spans="1:10" ht="15" customHeight="1" x14ac:dyDescent="0.3">
      <c r="A231" s="74"/>
      <c r="C231" s="51"/>
      <c r="D231" s="26"/>
      <c r="E231" s="26"/>
      <c r="F231" s="25"/>
      <c r="G231" s="25"/>
      <c r="H231" s="648" t="str">
        <f t="shared" ref="H231:H232" si="130">$K$4</f>
        <v>Рекорд края 13 лет и младше</v>
      </c>
      <c r="I231" s="651">
        <f>Рекорды!B131</f>
        <v>709.13</v>
      </c>
    </row>
    <row r="232" spans="1:10" ht="15" customHeight="1" x14ac:dyDescent="0.3">
      <c r="A232" s="74"/>
      <c r="C232" s="51"/>
      <c r="D232" s="26"/>
      <c r="E232" s="26"/>
      <c r="F232" s="25"/>
      <c r="G232" s="25"/>
      <c r="H232" s="648" t="str">
        <f t="shared" si="130"/>
        <v>Рекорд края 13 лет и младше</v>
      </c>
      <c r="I232" s="651">
        <f>Рекорды!B79</f>
        <v>139.87</v>
      </c>
    </row>
    <row r="233" spans="1:10" ht="15" customHeight="1" x14ac:dyDescent="0.3">
      <c r="A233" s="124"/>
      <c r="C233" s="125"/>
      <c r="D233" s="124"/>
      <c r="E233" s="124"/>
      <c r="F233" s="124"/>
      <c r="G233" s="124"/>
      <c r="H233" s="648"/>
      <c r="I233" s="650"/>
      <c r="J233" s="124"/>
    </row>
    <row r="234" spans="1:10" ht="14.25" customHeight="1" x14ac:dyDescent="0.3">
      <c r="A234" s="124"/>
      <c r="C234" s="126" t="s">
        <v>177</v>
      </c>
      <c r="D234" s="124"/>
      <c r="E234" s="124"/>
      <c r="F234" s="124"/>
      <c r="G234" s="124"/>
      <c r="H234" s="648"/>
      <c r="I234" s="650"/>
      <c r="J234" s="124"/>
    </row>
    <row r="235" spans="1:10" ht="15" customHeight="1" x14ac:dyDescent="0.3">
      <c r="A235" s="124"/>
      <c r="C235" s="125"/>
      <c r="D235" s="124"/>
      <c r="E235" s="124"/>
      <c r="F235" s="124"/>
      <c r="G235" s="124"/>
      <c r="H235" s="648" t="str">
        <f>$K$1</f>
        <v>Рекорд края</v>
      </c>
      <c r="I235" s="650">
        <f>Рекорды!E63</f>
        <v>528.86</v>
      </c>
      <c r="J235" s="124"/>
    </row>
    <row r="236" spans="1:10" ht="15" customHeight="1" x14ac:dyDescent="0.3">
      <c r="A236" s="74"/>
      <c r="C236" s="51"/>
      <c r="D236" s="26"/>
      <c r="E236" s="26"/>
      <c r="F236" s="25"/>
      <c r="G236" s="25"/>
      <c r="H236" s="648" t="str">
        <f>$K$1</f>
        <v>Рекорд края</v>
      </c>
      <c r="I236" s="651">
        <f>Рекорды!E11</f>
        <v>121.33</v>
      </c>
      <c r="J236" s="124"/>
    </row>
    <row r="237" spans="1:10" ht="15" customHeight="1" x14ac:dyDescent="0.3">
      <c r="A237" s="124"/>
      <c r="C237" s="125"/>
      <c r="D237" s="124"/>
      <c r="E237" s="124"/>
      <c r="F237" s="124"/>
      <c r="G237" s="124"/>
      <c r="H237" s="648" t="str">
        <f t="shared" ref="H237:H238" si="131">$K$2</f>
        <v>Рекорд края 16-17 лет</v>
      </c>
      <c r="I237" s="650">
        <f>Рекорды!C63</f>
        <v>554.49</v>
      </c>
      <c r="J237" s="124"/>
    </row>
    <row r="238" spans="1:10" ht="15" customHeight="1" x14ac:dyDescent="0.3">
      <c r="A238" s="74"/>
      <c r="C238" s="51"/>
      <c r="D238" s="26"/>
      <c r="E238" s="26"/>
      <c r="F238" s="25"/>
      <c r="G238" s="25"/>
      <c r="H238" s="648" t="str">
        <f t="shared" si="131"/>
        <v>Рекорд края 16-17 лет</v>
      </c>
      <c r="I238" s="651">
        <f>Рекорды!C11</f>
        <v>121.67</v>
      </c>
    </row>
    <row r="239" spans="1:10" ht="15" customHeight="1" x14ac:dyDescent="0.3">
      <c r="A239" s="74"/>
      <c r="C239" s="51"/>
      <c r="D239" s="26"/>
      <c r="E239" s="26"/>
      <c r="F239" s="25"/>
      <c r="G239" s="25"/>
      <c r="H239" s="648" t="str">
        <f t="shared" ref="H239:H240" si="132">$K$3</f>
        <v>Рекорд края 14-15 лет</v>
      </c>
      <c r="I239" s="650">
        <f>Рекорды!E131</f>
        <v>630</v>
      </c>
    </row>
    <row r="240" spans="1:10" ht="15" customHeight="1" x14ac:dyDescent="0.3">
      <c r="A240" s="74"/>
      <c r="C240" s="51"/>
      <c r="D240" s="26"/>
      <c r="E240" s="26"/>
      <c r="F240" s="25"/>
      <c r="G240" s="25"/>
      <c r="H240" s="648" t="str">
        <f t="shared" si="132"/>
        <v>Рекорд края 14-15 лет</v>
      </c>
      <c r="I240" s="651">
        <f>Рекорды!E79</f>
        <v>125.51</v>
      </c>
    </row>
    <row r="241" spans="1:11" ht="15" customHeight="1" x14ac:dyDescent="0.3">
      <c r="A241" s="74"/>
      <c r="C241" s="51"/>
      <c r="D241" s="26"/>
      <c r="E241" s="26"/>
      <c r="F241" s="25"/>
      <c r="G241" s="25"/>
      <c r="H241" s="648" t="str">
        <f t="shared" ref="H241:H242" si="133">$K$4</f>
        <v>Рекорд края 13 лет и младше</v>
      </c>
      <c r="I241" s="651">
        <f>Рекорды!C131</f>
        <v>723.45</v>
      </c>
    </row>
    <row r="242" spans="1:11" ht="15" customHeight="1" x14ac:dyDescent="0.3">
      <c r="A242" s="74"/>
      <c r="C242" s="51"/>
      <c r="D242" s="26"/>
      <c r="E242" s="26"/>
      <c r="F242" s="25"/>
      <c r="G242" s="25"/>
      <c r="H242" s="648" t="str">
        <f t="shared" si="133"/>
        <v>Рекорд края 13 лет и младше</v>
      </c>
      <c r="I242" s="651">
        <f>Рекорды!C79</f>
        <v>133.16999999999999</v>
      </c>
    </row>
    <row r="243" spans="1:11" ht="15" customHeight="1" x14ac:dyDescent="0.3">
      <c r="A243" s="124"/>
      <c r="C243" s="125"/>
      <c r="D243" s="124"/>
      <c r="E243" s="124"/>
      <c r="F243" s="124"/>
      <c r="G243" s="124"/>
      <c r="H243" s="647"/>
      <c r="I243" s="650"/>
      <c r="J243" s="124"/>
    </row>
    <row r="244" spans="1:11" ht="15" customHeight="1" x14ac:dyDescent="0.3">
      <c r="A244" s="124"/>
      <c r="C244" s="125"/>
      <c r="D244" s="124"/>
      <c r="E244" s="124"/>
      <c r="F244" s="124"/>
      <c r="G244" s="124"/>
      <c r="H244" s="647"/>
      <c r="I244" s="650"/>
      <c r="J244" s="124"/>
    </row>
    <row r="245" spans="1:11" ht="15" customHeight="1" x14ac:dyDescent="0.3">
      <c r="A245" s="124"/>
      <c r="C245" s="125"/>
      <c r="D245" s="124"/>
      <c r="E245" s="124"/>
      <c r="F245" s="124"/>
      <c r="G245" s="124"/>
      <c r="H245" s="647"/>
      <c r="I245" s="650"/>
      <c r="J245" s="124"/>
    </row>
    <row r="246" spans="1:11" ht="15" customHeight="1" x14ac:dyDescent="0.3">
      <c r="A246" s="124"/>
      <c r="C246" s="125"/>
      <c r="D246" s="124"/>
      <c r="E246" s="124"/>
      <c r="F246" s="124"/>
      <c r="G246" s="124"/>
      <c r="H246" s="647"/>
      <c r="I246" s="650"/>
      <c r="J246" s="124"/>
    </row>
    <row r="247" spans="1:11" ht="14.25" customHeight="1" x14ac:dyDescent="0.3">
      <c r="A247" s="124"/>
      <c r="C247" s="134" t="s">
        <v>178</v>
      </c>
      <c r="D247" s="124"/>
      <c r="E247" s="124"/>
      <c r="F247" s="124"/>
      <c r="G247" s="124"/>
      <c r="H247" s="647"/>
      <c r="I247" s="650"/>
      <c r="J247" s="124"/>
    </row>
    <row r="248" spans="1:11" ht="15" customHeight="1" x14ac:dyDescent="0.3">
      <c r="A248" s="74"/>
      <c r="C248" s="51"/>
      <c r="D248" s="26"/>
      <c r="E248" s="26"/>
      <c r="F248" s="25"/>
      <c r="G248" s="25"/>
      <c r="H248" s="648" t="s">
        <v>433</v>
      </c>
      <c r="I248" s="651"/>
      <c r="J248" s="124"/>
    </row>
    <row r="249" spans="1:11" ht="15" customHeight="1" x14ac:dyDescent="0.3">
      <c r="A249" s="74"/>
      <c r="C249" s="51"/>
      <c r="D249" s="26"/>
      <c r="E249" s="26"/>
      <c r="F249" s="25"/>
      <c r="G249" s="25"/>
      <c r="H249" s="657"/>
      <c r="I249" s="654"/>
      <c r="J249" s="26"/>
      <c r="K249" s="461"/>
    </row>
    <row r="250" spans="1:11" ht="15" customHeight="1" x14ac:dyDescent="0.3">
      <c r="A250" s="74"/>
      <c r="C250" s="51"/>
      <c r="D250" s="26"/>
      <c r="E250" s="26"/>
      <c r="F250" s="25"/>
      <c r="G250" s="25"/>
      <c r="H250" s="657"/>
      <c r="I250" s="654"/>
      <c r="J250" s="26"/>
      <c r="K250" s="461"/>
    </row>
    <row r="251" spans="1:11" ht="15" customHeight="1" x14ac:dyDescent="0.3">
      <c r="A251" s="74"/>
      <c r="C251" s="51"/>
      <c r="D251" s="26"/>
      <c r="E251" s="26"/>
      <c r="F251" s="25"/>
      <c r="G251" s="25"/>
      <c r="H251" s="657"/>
      <c r="I251" s="654"/>
      <c r="J251" s="26"/>
      <c r="K251" s="461"/>
    </row>
    <row r="252" spans="1:11" ht="15" customHeight="1" x14ac:dyDescent="0.3">
      <c r="A252" s="74"/>
      <c r="C252" s="51"/>
      <c r="D252" s="26"/>
      <c r="E252" s="26"/>
      <c r="F252" s="25"/>
      <c r="G252" s="25"/>
      <c r="H252" s="657"/>
      <c r="I252" s="654"/>
      <c r="J252" s="26"/>
      <c r="K252" s="461"/>
    </row>
    <row r="253" spans="1:11" ht="15" customHeight="1" x14ac:dyDescent="0.3">
      <c r="A253" s="74"/>
      <c r="C253" s="51"/>
      <c r="D253" s="26"/>
      <c r="E253" s="26"/>
      <c r="F253" s="25"/>
      <c r="G253" s="25"/>
      <c r="H253" s="657"/>
      <c r="I253" s="654"/>
      <c r="J253" s="26"/>
      <c r="K253" s="461"/>
    </row>
    <row r="254" spans="1:11" ht="15" customHeight="1" x14ac:dyDescent="0.3">
      <c r="A254" s="74"/>
      <c r="C254" s="51"/>
      <c r="D254" s="26"/>
      <c r="E254" s="26"/>
      <c r="F254" s="25"/>
      <c r="G254" s="25"/>
      <c r="H254" s="657"/>
      <c r="I254" s="654"/>
      <c r="J254" s="26"/>
      <c r="K254" s="461"/>
    </row>
    <row r="255" spans="1:11" ht="15" customHeight="1" x14ac:dyDescent="0.3">
      <c r="A255" s="74"/>
      <c r="C255" s="51"/>
      <c r="D255" s="26"/>
      <c r="E255" s="26"/>
      <c r="F255" s="25"/>
      <c r="G255" s="25"/>
      <c r="H255" s="657"/>
      <c r="I255" s="654"/>
      <c r="J255" s="26"/>
      <c r="K255" s="461"/>
    </row>
    <row r="256" spans="1:11" ht="15" customHeight="1" x14ac:dyDescent="0.3">
      <c r="A256" s="74"/>
      <c r="C256" s="51"/>
      <c r="D256" s="26"/>
      <c r="E256" s="26"/>
      <c r="F256" s="25"/>
      <c r="G256" s="25"/>
      <c r="H256" s="657"/>
      <c r="I256" s="654"/>
      <c r="J256" s="26"/>
      <c r="K256" s="461"/>
    </row>
    <row r="257" spans="1:11" ht="15" customHeight="1" x14ac:dyDescent="0.3">
      <c r="A257" s="74"/>
      <c r="C257" s="51"/>
      <c r="D257" s="26"/>
      <c r="E257" s="26"/>
      <c r="F257" s="25"/>
      <c r="G257" s="25"/>
      <c r="H257" s="657"/>
      <c r="I257" s="654"/>
      <c r="J257" s="26"/>
      <c r="K257" s="461"/>
    </row>
    <row r="258" spans="1:11" ht="14.25" customHeight="1" x14ac:dyDescent="0.3">
      <c r="A258" s="124"/>
      <c r="C258" s="134"/>
      <c r="D258" s="124"/>
      <c r="E258" s="124"/>
      <c r="F258" s="124"/>
      <c r="G258" s="124"/>
      <c r="H258" s="647"/>
      <c r="I258" s="650"/>
      <c r="J258" s="124"/>
    </row>
    <row r="259" spans="1:11" ht="14.25" customHeight="1" x14ac:dyDescent="0.3">
      <c r="A259" s="124"/>
      <c r="C259" s="134" t="s">
        <v>392</v>
      </c>
      <c r="D259" s="124"/>
      <c r="E259" s="124"/>
      <c r="F259" s="124"/>
      <c r="G259" s="124"/>
      <c r="H259" s="647"/>
      <c r="I259" s="650"/>
      <c r="J259" s="124"/>
    </row>
    <row r="260" spans="1:11" ht="14.25" customHeight="1" x14ac:dyDescent="0.3">
      <c r="A260" s="124"/>
      <c r="C260" s="134" t="s">
        <v>393</v>
      </c>
      <c r="D260" s="124"/>
      <c r="E260" s="124"/>
      <c r="F260" s="124"/>
      <c r="G260" s="124"/>
      <c r="H260" s="647"/>
      <c r="I260" s="650"/>
      <c r="J260" s="124"/>
    </row>
    <row r="262" spans="1:11" ht="14.25" customHeight="1" x14ac:dyDescent="0.3">
      <c r="A262" s="124"/>
      <c r="C262" s="134" t="s">
        <v>431</v>
      </c>
      <c r="D262" s="124"/>
      <c r="E262" s="124"/>
      <c r="F262" s="124"/>
      <c r="G262" s="124"/>
      <c r="H262" s="647"/>
      <c r="I262" s="650"/>
      <c r="J262" s="124"/>
    </row>
    <row r="263" spans="1:11" ht="14.25" customHeight="1" x14ac:dyDescent="0.3">
      <c r="A263" s="124"/>
      <c r="C263" s="134" t="s">
        <v>432</v>
      </c>
      <c r="D263" s="124"/>
      <c r="E263" s="124"/>
      <c r="F263" s="124"/>
      <c r="G263" s="124"/>
      <c r="H263" s="647"/>
      <c r="I263" s="650"/>
      <c r="J263" s="124"/>
    </row>
    <row r="265" spans="1:11" x14ac:dyDescent="0.3">
      <c r="C265" s="134" t="s">
        <v>425</v>
      </c>
    </row>
    <row r="266" spans="1:11" x14ac:dyDescent="0.3">
      <c r="C266" s="134" t="s">
        <v>417</v>
      </c>
    </row>
    <row r="267" spans="1:11" x14ac:dyDescent="0.3">
      <c r="C267" s="134"/>
    </row>
    <row r="268" spans="1:11" x14ac:dyDescent="0.3">
      <c r="C268" s="134" t="s">
        <v>424</v>
      </c>
    </row>
    <row r="269" spans="1:11" x14ac:dyDescent="0.3">
      <c r="C269" s="134" t="s">
        <v>418</v>
      </c>
    </row>
    <row r="270" spans="1:11" x14ac:dyDescent="0.3">
      <c r="C270" s="134"/>
    </row>
    <row r="271" spans="1:11" x14ac:dyDescent="0.3">
      <c r="C271" s="134" t="s">
        <v>426</v>
      </c>
    </row>
    <row r="272" spans="1:11" x14ac:dyDescent="0.3">
      <c r="C272" s="134" t="s">
        <v>420</v>
      </c>
    </row>
    <row r="273" spans="3:3" x14ac:dyDescent="0.3">
      <c r="C273" s="134"/>
    </row>
    <row r="274" spans="3:3" x14ac:dyDescent="0.3">
      <c r="C274" s="134" t="s">
        <v>427</v>
      </c>
    </row>
    <row r="275" spans="3:3" x14ac:dyDescent="0.3">
      <c r="C275" s="134" t="s">
        <v>419</v>
      </c>
    </row>
    <row r="276" spans="3:3" x14ac:dyDescent="0.3">
      <c r="C276" s="134"/>
    </row>
    <row r="277" spans="3:3" x14ac:dyDescent="0.3">
      <c r="C277" s="134" t="s">
        <v>429</v>
      </c>
    </row>
    <row r="278" spans="3:3" x14ac:dyDescent="0.3">
      <c r="C278" s="134" t="s">
        <v>422</v>
      </c>
    </row>
    <row r="279" spans="3:3" x14ac:dyDescent="0.3">
      <c r="C279" s="134"/>
    </row>
    <row r="280" spans="3:3" x14ac:dyDescent="0.3">
      <c r="C280" s="134" t="s">
        <v>428</v>
      </c>
    </row>
    <row r="281" spans="3:3" x14ac:dyDescent="0.3">
      <c r="C281" s="134" t="s">
        <v>421</v>
      </c>
    </row>
    <row r="282" spans="3:3" x14ac:dyDescent="0.3">
      <c r="C282" s="134"/>
    </row>
    <row r="283" spans="3:3" x14ac:dyDescent="0.3">
      <c r="C283" s="134" t="s">
        <v>430</v>
      </c>
    </row>
    <row r="284" spans="3:3" x14ac:dyDescent="0.3">
      <c r="C284" s="134" t="s">
        <v>423</v>
      </c>
    </row>
    <row r="285" spans="3:3" x14ac:dyDescent="0.3">
      <c r="C285" s="134"/>
    </row>
    <row r="286" spans="3:3" x14ac:dyDescent="0.3">
      <c r="C286" s="134" t="s">
        <v>405</v>
      </c>
    </row>
    <row r="287" spans="3:3" x14ac:dyDescent="0.3">
      <c r="C287" s="134" t="s">
        <v>391</v>
      </c>
    </row>
    <row r="288" spans="3:3" x14ac:dyDescent="0.3">
      <c r="C288" s="134"/>
    </row>
    <row r="289" spans="3:3" x14ac:dyDescent="0.3">
      <c r="C289" s="134" t="s">
        <v>406</v>
      </c>
    </row>
    <row r="290" spans="3:3" x14ac:dyDescent="0.3">
      <c r="C290" s="134" t="s">
        <v>394</v>
      </c>
    </row>
    <row r="291" spans="3:3" x14ac:dyDescent="0.3">
      <c r="C291" s="134"/>
    </row>
    <row r="292" spans="3:3" x14ac:dyDescent="0.3">
      <c r="C292" s="134" t="s">
        <v>407</v>
      </c>
    </row>
    <row r="293" spans="3:3" x14ac:dyDescent="0.3">
      <c r="C293" s="134" t="s">
        <v>395</v>
      </c>
    </row>
    <row r="294" spans="3:3" x14ac:dyDescent="0.3">
      <c r="C294" s="134"/>
    </row>
    <row r="295" spans="3:3" x14ac:dyDescent="0.3">
      <c r="C295" s="134" t="s">
        <v>410</v>
      </c>
    </row>
    <row r="296" spans="3:3" x14ac:dyDescent="0.3">
      <c r="C296" s="134" t="s">
        <v>398</v>
      </c>
    </row>
    <row r="297" spans="3:3" x14ac:dyDescent="0.3">
      <c r="C297" s="134"/>
    </row>
    <row r="298" spans="3:3" x14ac:dyDescent="0.3">
      <c r="C298" s="134" t="s">
        <v>408</v>
      </c>
    </row>
    <row r="299" spans="3:3" x14ac:dyDescent="0.3">
      <c r="C299" s="134" t="s">
        <v>396</v>
      </c>
    </row>
    <row r="300" spans="3:3" x14ac:dyDescent="0.3">
      <c r="C300" s="134"/>
    </row>
    <row r="301" spans="3:3" x14ac:dyDescent="0.3">
      <c r="C301" s="134" t="s">
        <v>409</v>
      </c>
    </row>
    <row r="302" spans="3:3" x14ac:dyDescent="0.3">
      <c r="C302" s="134" t="s">
        <v>397</v>
      </c>
    </row>
    <row r="303" spans="3:3" x14ac:dyDescent="0.3">
      <c r="C303" s="134"/>
    </row>
    <row r="304" spans="3:3" x14ac:dyDescent="0.3">
      <c r="C304" s="134" t="s">
        <v>411</v>
      </c>
    </row>
    <row r="305" spans="3:3" x14ac:dyDescent="0.3">
      <c r="C305" s="134" t="s">
        <v>399</v>
      </c>
    </row>
    <row r="306" spans="3:3" x14ac:dyDescent="0.3">
      <c r="C306" s="134"/>
    </row>
    <row r="307" spans="3:3" x14ac:dyDescent="0.3">
      <c r="C307" s="134" t="s">
        <v>412</v>
      </c>
    </row>
    <row r="308" spans="3:3" x14ac:dyDescent="0.3">
      <c r="C308" s="134" t="s">
        <v>400</v>
      </c>
    </row>
    <row r="309" spans="3:3" x14ac:dyDescent="0.3">
      <c r="C309" s="134"/>
    </row>
    <row r="310" spans="3:3" x14ac:dyDescent="0.3">
      <c r="C310" s="134" t="s">
        <v>413</v>
      </c>
    </row>
    <row r="311" spans="3:3" x14ac:dyDescent="0.3">
      <c r="C311" s="134" t="s">
        <v>401</v>
      </c>
    </row>
    <row r="312" spans="3:3" x14ac:dyDescent="0.3">
      <c r="C312" s="134"/>
    </row>
    <row r="313" spans="3:3" x14ac:dyDescent="0.3">
      <c r="C313" s="134" t="s">
        <v>414</v>
      </c>
    </row>
    <row r="314" spans="3:3" x14ac:dyDescent="0.3">
      <c r="C314" s="134" t="s">
        <v>402</v>
      </c>
    </row>
    <row r="315" spans="3:3" x14ac:dyDescent="0.3">
      <c r="C315" s="134"/>
    </row>
    <row r="316" spans="3:3" x14ac:dyDescent="0.3">
      <c r="C316" s="134" t="s">
        <v>415</v>
      </c>
    </row>
    <row r="317" spans="3:3" x14ac:dyDescent="0.3">
      <c r="C317" s="134" t="s">
        <v>403</v>
      </c>
    </row>
    <row r="318" spans="3:3" x14ac:dyDescent="0.3">
      <c r="C318" s="134"/>
    </row>
    <row r="319" spans="3:3" x14ac:dyDescent="0.3">
      <c r="C319" s="134" t="s">
        <v>416</v>
      </c>
    </row>
    <row r="320" spans="3:3" x14ac:dyDescent="0.3">
      <c r="C320" s="134" t="s">
        <v>404</v>
      </c>
    </row>
  </sheetData>
  <sortState ref="A420:K433">
    <sortCondition ref="C420:C433"/>
  </sortState>
  <pageMargins left="0.7" right="0.7" top="0.75" bottom="0.75" header="0.3" footer="0.3"/>
  <pageSetup paperSize="9" orientation="portrait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/>
  <dimension ref="A1:E136"/>
  <sheetViews>
    <sheetView topLeftCell="A28" workbookViewId="0">
      <selection activeCell="A2" sqref="A2:A3"/>
    </sheetView>
  </sheetViews>
  <sheetFormatPr defaultRowHeight="14.4" x14ac:dyDescent="0.3"/>
  <cols>
    <col min="1" max="1" width="9.88671875" customWidth="1"/>
    <col min="2" max="2" width="22" customWidth="1"/>
    <col min="3" max="3" width="18.88671875" customWidth="1"/>
    <col min="4" max="4" width="22" customWidth="1"/>
    <col min="5" max="5" width="18.88671875" customWidth="1"/>
  </cols>
  <sheetData>
    <row r="1" spans="1:5" ht="16.5" customHeight="1" thickBot="1" x14ac:dyDescent="0.4">
      <c r="A1" s="1473" t="s">
        <v>743</v>
      </c>
      <c r="B1" s="1473"/>
      <c r="C1" s="1473"/>
      <c r="D1" s="1473"/>
      <c r="E1" s="1473"/>
    </row>
    <row r="2" spans="1:5" ht="12" customHeight="1" thickBot="1" x14ac:dyDescent="0.35">
      <c r="A2" s="1474" t="s">
        <v>179</v>
      </c>
      <c r="B2" s="1478" t="s">
        <v>180</v>
      </c>
      <c r="C2" s="1479"/>
      <c r="D2" s="1478" t="s">
        <v>181</v>
      </c>
      <c r="E2" s="1479"/>
    </row>
    <row r="3" spans="1:5" ht="12" customHeight="1" thickBot="1" x14ac:dyDescent="0.35">
      <c r="A3" s="1475"/>
      <c r="B3" s="581" t="s">
        <v>182</v>
      </c>
      <c r="C3" s="581" t="s">
        <v>183</v>
      </c>
      <c r="D3" s="582" t="s">
        <v>184</v>
      </c>
      <c r="E3" s="581" t="s">
        <v>185</v>
      </c>
    </row>
    <row r="4" spans="1:5" ht="15.75" customHeight="1" thickBot="1" x14ac:dyDescent="0.35">
      <c r="A4" s="1467" t="s">
        <v>106</v>
      </c>
      <c r="B4" s="1468"/>
      <c r="C4" s="1468"/>
      <c r="D4" s="1468"/>
      <c r="E4" s="1469"/>
    </row>
    <row r="5" spans="1:5" ht="12" customHeight="1" x14ac:dyDescent="0.3">
      <c r="A5" s="1470" t="s">
        <v>186</v>
      </c>
      <c r="B5" s="568">
        <v>18.920000000000002</v>
      </c>
      <c r="C5" s="551">
        <v>15.92</v>
      </c>
      <c r="D5" s="570">
        <v>17.940000000000001</v>
      </c>
      <c r="E5" s="551">
        <v>15.92</v>
      </c>
    </row>
    <row r="6" spans="1:5" ht="12" customHeight="1" x14ac:dyDescent="0.3">
      <c r="A6" s="1471"/>
      <c r="B6" s="583" t="s">
        <v>612</v>
      </c>
      <c r="C6" s="142" t="s">
        <v>581</v>
      </c>
      <c r="D6" s="549" t="s">
        <v>612</v>
      </c>
      <c r="E6" s="142" t="s">
        <v>581</v>
      </c>
    </row>
    <row r="7" spans="1:5" ht="12" customHeight="1" thickBot="1" x14ac:dyDescent="0.35">
      <c r="A7" s="1472"/>
      <c r="B7" s="145" t="s">
        <v>656</v>
      </c>
      <c r="C7" s="136" t="s">
        <v>296</v>
      </c>
      <c r="D7" s="148" t="s">
        <v>658</v>
      </c>
      <c r="E7" s="136" t="s">
        <v>297</v>
      </c>
    </row>
    <row r="8" spans="1:5" ht="12" customHeight="1" x14ac:dyDescent="0.3">
      <c r="A8" s="1470" t="s">
        <v>187</v>
      </c>
      <c r="B8" s="545">
        <v>41.2</v>
      </c>
      <c r="C8" s="555">
        <v>36.24</v>
      </c>
      <c r="D8" s="561">
        <v>39.200000000000003</v>
      </c>
      <c r="E8" s="555">
        <v>35.56</v>
      </c>
    </row>
    <row r="9" spans="1:5" ht="12" customHeight="1" x14ac:dyDescent="0.3">
      <c r="A9" s="1471"/>
      <c r="B9" s="546" t="s">
        <v>574</v>
      </c>
      <c r="C9" s="141" t="s">
        <v>586</v>
      </c>
      <c r="D9" s="549" t="s">
        <v>579</v>
      </c>
      <c r="E9" s="141" t="s">
        <v>639</v>
      </c>
    </row>
    <row r="10" spans="1:5" ht="12" customHeight="1" thickBot="1" x14ac:dyDescent="0.35">
      <c r="A10" s="1472"/>
      <c r="B10" s="547" t="s">
        <v>298</v>
      </c>
      <c r="C10" s="139" t="s">
        <v>665</v>
      </c>
      <c r="D10" s="148" t="s">
        <v>657</v>
      </c>
      <c r="E10" s="139" t="s">
        <v>657</v>
      </c>
    </row>
    <row r="11" spans="1:5" ht="12" customHeight="1" x14ac:dyDescent="0.3">
      <c r="A11" s="1470" t="s">
        <v>188</v>
      </c>
      <c r="B11" s="548">
        <v>132.52000000000001</v>
      </c>
      <c r="C11" s="555">
        <v>121.67</v>
      </c>
      <c r="D11" s="561">
        <v>128.51</v>
      </c>
      <c r="E11" s="555">
        <v>121.33</v>
      </c>
    </row>
    <row r="12" spans="1:5" ht="12" customHeight="1" x14ac:dyDescent="0.3">
      <c r="A12" s="1471"/>
      <c r="B12" s="549" t="s">
        <v>641</v>
      </c>
      <c r="C12" s="141" t="s">
        <v>655</v>
      </c>
      <c r="D12" s="549" t="s">
        <v>579</v>
      </c>
      <c r="E12" s="141" t="s">
        <v>655</v>
      </c>
    </row>
    <row r="13" spans="1:5" ht="12" customHeight="1" thickBot="1" x14ac:dyDescent="0.35">
      <c r="A13" s="1472"/>
      <c r="B13" s="556" t="s">
        <v>299</v>
      </c>
      <c r="C13" s="148" t="s">
        <v>299</v>
      </c>
      <c r="D13" s="148" t="s">
        <v>658</v>
      </c>
      <c r="E13" s="148" t="s">
        <v>658</v>
      </c>
    </row>
    <row r="14" spans="1:5" ht="12" customHeight="1" x14ac:dyDescent="0.3">
      <c r="A14" s="1470" t="s">
        <v>189</v>
      </c>
      <c r="B14" s="574">
        <v>323.08999999999997</v>
      </c>
      <c r="C14" s="554">
        <v>305.86</v>
      </c>
      <c r="D14" s="570">
        <v>318.52</v>
      </c>
      <c r="E14" s="554">
        <v>305.45</v>
      </c>
    </row>
    <row r="15" spans="1:5" ht="12" customHeight="1" x14ac:dyDescent="0.3">
      <c r="A15" s="1471"/>
      <c r="B15" s="143" t="s">
        <v>641</v>
      </c>
      <c r="C15" s="141" t="s">
        <v>655</v>
      </c>
      <c r="D15" s="549" t="s">
        <v>653</v>
      </c>
      <c r="E15" s="141" t="s">
        <v>655</v>
      </c>
    </row>
    <row r="16" spans="1:5" ht="12" customHeight="1" thickBot="1" x14ac:dyDescent="0.35">
      <c r="A16" s="1472"/>
      <c r="B16" s="144" t="s">
        <v>300</v>
      </c>
      <c r="C16" s="139" t="s">
        <v>666</v>
      </c>
      <c r="D16" s="550" t="s">
        <v>301</v>
      </c>
      <c r="E16" s="139" t="s">
        <v>659</v>
      </c>
    </row>
    <row r="17" spans="1:5" ht="12" customHeight="1" x14ac:dyDescent="0.3">
      <c r="A17" s="1470" t="s">
        <v>190</v>
      </c>
      <c r="B17" s="574">
        <v>709.46</v>
      </c>
      <c r="C17" s="551">
        <v>644.39</v>
      </c>
      <c r="D17" s="570">
        <v>705.36</v>
      </c>
      <c r="E17" s="554">
        <v>639.77</v>
      </c>
    </row>
    <row r="18" spans="1:5" ht="12" customHeight="1" x14ac:dyDescent="0.3">
      <c r="A18" s="1471"/>
      <c r="B18" s="143" t="s">
        <v>635</v>
      </c>
      <c r="C18" s="142" t="s">
        <v>645</v>
      </c>
      <c r="D18" s="549" t="s">
        <v>653</v>
      </c>
      <c r="E18" s="141" t="s">
        <v>652</v>
      </c>
    </row>
    <row r="19" spans="1:5" ht="12" customHeight="1" thickBot="1" x14ac:dyDescent="0.35">
      <c r="A19" s="1472"/>
      <c r="B19" s="144" t="s">
        <v>302</v>
      </c>
      <c r="C19" s="136" t="s">
        <v>303</v>
      </c>
      <c r="D19" s="550" t="s">
        <v>304</v>
      </c>
      <c r="E19" s="139" t="s">
        <v>305</v>
      </c>
    </row>
    <row r="20" spans="1:5" ht="12" customHeight="1" x14ac:dyDescent="0.3">
      <c r="A20" s="1470" t="s">
        <v>191</v>
      </c>
      <c r="B20" s="573">
        <v>1357.87</v>
      </c>
      <c r="C20" s="565">
        <v>1331.73</v>
      </c>
      <c r="D20" s="566">
        <v>1337.4</v>
      </c>
      <c r="E20" s="567">
        <v>1249.71</v>
      </c>
    </row>
    <row r="21" spans="1:5" ht="12" customHeight="1" x14ac:dyDescent="0.3">
      <c r="A21" s="1471"/>
      <c r="B21" s="549" t="s">
        <v>654</v>
      </c>
      <c r="C21" s="142" t="s">
        <v>667</v>
      </c>
      <c r="D21" s="549" t="s">
        <v>653</v>
      </c>
      <c r="E21" s="141" t="s">
        <v>652</v>
      </c>
    </row>
    <row r="22" spans="1:5" ht="12" customHeight="1" thickBot="1" x14ac:dyDescent="0.35">
      <c r="A22" s="1472"/>
      <c r="B22" s="550" t="s">
        <v>306</v>
      </c>
      <c r="C22" s="136" t="s">
        <v>668</v>
      </c>
      <c r="D22" s="550" t="s">
        <v>307</v>
      </c>
      <c r="E22" s="139" t="s">
        <v>308</v>
      </c>
    </row>
    <row r="23" spans="1:5" ht="15.75" customHeight="1" thickBot="1" x14ac:dyDescent="0.35">
      <c r="A23" s="1467" t="s">
        <v>107</v>
      </c>
      <c r="B23" s="1468"/>
      <c r="C23" s="1468"/>
      <c r="D23" s="1468"/>
      <c r="E23" s="1469"/>
    </row>
    <row r="24" spans="1:5" ht="12" customHeight="1" x14ac:dyDescent="0.3">
      <c r="A24" s="1470" t="s">
        <v>187</v>
      </c>
      <c r="B24" s="545">
        <v>38.78</v>
      </c>
      <c r="C24" s="551">
        <v>34.04</v>
      </c>
      <c r="D24" s="561">
        <v>36.68</v>
      </c>
      <c r="E24" s="554">
        <v>33.19</v>
      </c>
    </row>
    <row r="25" spans="1:5" ht="12" customHeight="1" x14ac:dyDescent="0.3">
      <c r="A25" s="1471"/>
      <c r="B25" s="546" t="s">
        <v>612</v>
      </c>
      <c r="C25" s="142" t="s">
        <v>583</v>
      </c>
      <c r="D25" s="549" t="s">
        <v>612</v>
      </c>
      <c r="E25" s="141" t="s">
        <v>640</v>
      </c>
    </row>
    <row r="26" spans="1:5" ht="12" customHeight="1" thickBot="1" x14ac:dyDescent="0.35">
      <c r="A26" s="1472"/>
      <c r="B26" s="575" t="s">
        <v>651</v>
      </c>
      <c r="C26" s="576" t="s">
        <v>309</v>
      </c>
      <c r="D26" s="148" t="s">
        <v>658</v>
      </c>
      <c r="E26" s="139" t="s">
        <v>658</v>
      </c>
    </row>
    <row r="27" spans="1:5" ht="12" customHeight="1" x14ac:dyDescent="0.3">
      <c r="A27" s="1470" t="s">
        <v>189</v>
      </c>
      <c r="B27" s="574">
        <v>313.58</v>
      </c>
      <c r="C27" s="554">
        <v>254.92</v>
      </c>
      <c r="D27" s="570">
        <v>302.88</v>
      </c>
      <c r="E27" s="554">
        <v>247.22</v>
      </c>
    </row>
    <row r="28" spans="1:5" ht="12" customHeight="1" x14ac:dyDescent="0.3">
      <c r="A28" s="1471"/>
      <c r="B28" s="143" t="s">
        <v>574</v>
      </c>
      <c r="C28" s="141" t="s">
        <v>620</v>
      </c>
      <c r="D28" s="549" t="s">
        <v>574</v>
      </c>
      <c r="E28" s="141" t="s">
        <v>640</v>
      </c>
    </row>
    <row r="29" spans="1:5" ht="12" customHeight="1" thickBot="1" x14ac:dyDescent="0.35">
      <c r="A29" s="1472"/>
      <c r="B29" s="578" t="s">
        <v>310</v>
      </c>
      <c r="C29" s="577" t="s">
        <v>311</v>
      </c>
      <c r="D29" s="553" t="s">
        <v>312</v>
      </c>
      <c r="E29" s="139" t="s">
        <v>660</v>
      </c>
    </row>
    <row r="30" spans="1:5" ht="12" customHeight="1" x14ac:dyDescent="0.3">
      <c r="A30" s="1470" t="s">
        <v>190</v>
      </c>
      <c r="B30" s="564">
        <v>649.94000000000005</v>
      </c>
      <c r="C30" s="567">
        <v>617.28</v>
      </c>
      <c r="D30" s="566">
        <v>631.66999999999996</v>
      </c>
      <c r="E30" s="567">
        <v>601.66</v>
      </c>
    </row>
    <row r="31" spans="1:5" ht="12" customHeight="1" x14ac:dyDescent="0.3">
      <c r="A31" s="1471"/>
      <c r="B31" s="546" t="s">
        <v>574</v>
      </c>
      <c r="C31" s="141" t="s">
        <v>583</v>
      </c>
      <c r="D31" s="549" t="s">
        <v>572</v>
      </c>
      <c r="E31" s="141" t="s">
        <v>583</v>
      </c>
    </row>
    <row r="32" spans="1:5" ht="12" customHeight="1" thickBot="1" x14ac:dyDescent="0.35">
      <c r="A32" s="1472"/>
      <c r="B32" s="547" t="s">
        <v>313</v>
      </c>
      <c r="C32" s="139" t="s">
        <v>314</v>
      </c>
      <c r="D32" s="550" t="s">
        <v>315</v>
      </c>
      <c r="E32" s="139" t="s">
        <v>316</v>
      </c>
    </row>
    <row r="33" spans="1:5" ht="15.75" customHeight="1" thickBot="1" x14ac:dyDescent="0.35">
      <c r="A33" s="1467" t="s">
        <v>105</v>
      </c>
      <c r="B33" s="1468"/>
      <c r="C33" s="1468"/>
      <c r="D33" s="1468"/>
      <c r="E33" s="1469"/>
    </row>
    <row r="34" spans="1:5" ht="12" customHeight="1" x14ac:dyDescent="0.3">
      <c r="A34" s="1470" t="s">
        <v>192</v>
      </c>
      <c r="B34" s="545">
        <v>8.36</v>
      </c>
      <c r="C34" s="551">
        <v>7.31</v>
      </c>
      <c r="D34" s="551">
        <v>8.1</v>
      </c>
      <c r="E34" s="551">
        <v>7.14</v>
      </c>
    </row>
    <row r="35" spans="1:5" ht="12" customHeight="1" x14ac:dyDescent="0.3">
      <c r="A35" s="1471"/>
      <c r="B35" s="546" t="s">
        <v>576</v>
      </c>
      <c r="C35" s="142" t="s">
        <v>644</v>
      </c>
      <c r="D35" s="142" t="s">
        <v>572</v>
      </c>
      <c r="E35" s="142" t="s">
        <v>639</v>
      </c>
    </row>
    <row r="36" spans="1:5" ht="12" customHeight="1" thickBot="1" x14ac:dyDescent="0.35">
      <c r="A36" s="1472"/>
      <c r="B36" s="136" t="s">
        <v>671</v>
      </c>
      <c r="C36" s="136" t="s">
        <v>614</v>
      </c>
      <c r="D36" s="136" t="s">
        <v>671</v>
      </c>
      <c r="E36" s="136" t="s">
        <v>661</v>
      </c>
    </row>
    <row r="37" spans="1:5" ht="12" customHeight="1" x14ac:dyDescent="0.3">
      <c r="A37" s="1470" t="s">
        <v>186</v>
      </c>
      <c r="B37" s="548">
        <v>17.52</v>
      </c>
      <c r="C37" s="555">
        <v>15.36</v>
      </c>
      <c r="D37" s="555">
        <v>16.55</v>
      </c>
      <c r="E37" s="552">
        <v>14.92</v>
      </c>
    </row>
    <row r="38" spans="1:5" ht="12" customHeight="1" x14ac:dyDescent="0.3">
      <c r="A38" s="1471"/>
      <c r="B38" s="549" t="s">
        <v>587</v>
      </c>
      <c r="C38" s="141" t="s">
        <v>644</v>
      </c>
      <c r="D38" s="141" t="s">
        <v>612</v>
      </c>
      <c r="E38" s="142" t="s">
        <v>645</v>
      </c>
    </row>
    <row r="39" spans="1:5" ht="12" customHeight="1" thickBot="1" x14ac:dyDescent="0.35">
      <c r="A39" s="1472"/>
      <c r="B39" s="550" t="s">
        <v>673</v>
      </c>
      <c r="C39" s="139" t="s">
        <v>317</v>
      </c>
      <c r="D39" s="139" t="s">
        <v>659</v>
      </c>
      <c r="E39" s="136" t="s">
        <v>650</v>
      </c>
    </row>
    <row r="40" spans="1:5" ht="15.75" customHeight="1" thickBot="1" x14ac:dyDescent="0.35">
      <c r="A40" s="1467" t="s">
        <v>193</v>
      </c>
      <c r="B40" s="1468"/>
      <c r="C40" s="1468"/>
      <c r="D40" s="1468"/>
      <c r="E40" s="1469"/>
    </row>
    <row r="41" spans="1:5" ht="12" customHeight="1" x14ac:dyDescent="0.3">
      <c r="A41" s="1470" t="s">
        <v>186</v>
      </c>
      <c r="B41" s="548">
        <v>21.92</v>
      </c>
      <c r="C41" s="554">
        <v>20.02</v>
      </c>
      <c r="D41" s="554">
        <v>21.46</v>
      </c>
      <c r="E41" s="554">
        <v>18.77</v>
      </c>
    </row>
    <row r="42" spans="1:5" ht="12" customHeight="1" x14ac:dyDescent="0.3">
      <c r="A42" s="1471"/>
      <c r="B42" s="549" t="s">
        <v>674</v>
      </c>
      <c r="C42" s="141" t="s">
        <v>644</v>
      </c>
      <c r="D42" s="141" t="s">
        <v>575</v>
      </c>
      <c r="E42" s="141" t="s">
        <v>649</v>
      </c>
    </row>
    <row r="43" spans="1:5" ht="12" customHeight="1" thickBot="1" x14ac:dyDescent="0.35">
      <c r="A43" s="1472"/>
      <c r="B43" s="550" t="s">
        <v>675</v>
      </c>
      <c r="C43" s="139" t="s">
        <v>669</v>
      </c>
      <c r="D43" s="148" t="s">
        <v>658</v>
      </c>
      <c r="E43" s="139" t="s">
        <v>318</v>
      </c>
    </row>
    <row r="44" spans="1:5" ht="12" customHeight="1" x14ac:dyDescent="0.3">
      <c r="A44" s="1470" t="s">
        <v>187</v>
      </c>
      <c r="B44" s="548">
        <v>47.91</v>
      </c>
      <c r="C44" s="555">
        <v>43.77</v>
      </c>
      <c r="D44" s="555">
        <v>47.58</v>
      </c>
      <c r="E44" s="555">
        <v>42.7</v>
      </c>
    </row>
    <row r="45" spans="1:5" ht="12" customHeight="1" x14ac:dyDescent="0.3">
      <c r="A45" s="1471"/>
      <c r="B45" s="549" t="s">
        <v>674</v>
      </c>
      <c r="C45" s="141" t="s">
        <v>599</v>
      </c>
      <c r="D45" s="141" t="s">
        <v>575</v>
      </c>
      <c r="E45" s="141" t="s">
        <v>648</v>
      </c>
    </row>
    <row r="46" spans="1:5" ht="12" customHeight="1" thickBot="1" x14ac:dyDescent="0.35">
      <c r="A46" s="1472"/>
      <c r="B46" s="550" t="s">
        <v>676</v>
      </c>
      <c r="C46" s="139" t="s">
        <v>319</v>
      </c>
      <c r="D46" s="148" t="s">
        <v>657</v>
      </c>
      <c r="E46" s="139" t="s">
        <v>320</v>
      </c>
    </row>
    <row r="47" spans="1:5" ht="12" customHeight="1" x14ac:dyDescent="0.3">
      <c r="A47" s="1470" t="s">
        <v>188</v>
      </c>
      <c r="B47" s="548">
        <v>149.49</v>
      </c>
      <c r="C47" s="555">
        <v>138.86000000000001</v>
      </c>
      <c r="D47" s="555">
        <v>146.62</v>
      </c>
      <c r="E47" s="555">
        <v>136.33000000000001</v>
      </c>
    </row>
    <row r="48" spans="1:5" ht="12" customHeight="1" x14ac:dyDescent="0.3">
      <c r="A48" s="1471"/>
      <c r="B48" s="549" t="s">
        <v>674</v>
      </c>
      <c r="C48" s="141" t="s">
        <v>647</v>
      </c>
      <c r="D48" s="141" t="s">
        <v>600</v>
      </c>
      <c r="E48" s="141" t="s">
        <v>646</v>
      </c>
    </row>
    <row r="49" spans="1:5" ht="12" customHeight="1" thickBot="1" x14ac:dyDescent="0.35">
      <c r="A49" s="1472"/>
      <c r="B49" s="550" t="s">
        <v>677</v>
      </c>
      <c r="C49" s="139" t="s">
        <v>321</v>
      </c>
      <c r="D49" s="148" t="s">
        <v>658</v>
      </c>
      <c r="E49" s="139" t="s">
        <v>322</v>
      </c>
    </row>
    <row r="50" spans="1:5" ht="15.75" customHeight="1" thickBot="1" x14ac:dyDescent="0.35">
      <c r="A50" s="1467" t="s">
        <v>194</v>
      </c>
      <c r="B50" s="1468"/>
      <c r="C50" s="1468"/>
      <c r="D50" s="1468"/>
      <c r="E50" s="1469"/>
    </row>
    <row r="51" spans="1:5" ht="10.5" customHeight="1" x14ac:dyDescent="0.3">
      <c r="A51" s="1470" t="s">
        <v>195</v>
      </c>
      <c r="B51" s="551">
        <v>120.15</v>
      </c>
      <c r="C51" s="551">
        <v>109.24</v>
      </c>
      <c r="D51" s="560">
        <v>113.61</v>
      </c>
      <c r="E51" s="551">
        <v>106.26</v>
      </c>
    </row>
    <row r="52" spans="1:5" ht="10.5" customHeight="1" x14ac:dyDescent="0.3">
      <c r="A52" s="1471"/>
      <c r="B52" s="135" t="s">
        <v>597</v>
      </c>
      <c r="C52" s="135" t="s">
        <v>581</v>
      </c>
      <c r="D52" s="558" t="s">
        <v>572</v>
      </c>
      <c r="E52" s="571" t="s">
        <v>639</v>
      </c>
    </row>
    <row r="53" spans="1:5" ht="10.5" customHeight="1" x14ac:dyDescent="0.3">
      <c r="A53" s="1471"/>
      <c r="B53" s="135" t="s">
        <v>596</v>
      </c>
      <c r="C53" s="135" t="s">
        <v>620</v>
      </c>
      <c r="D53" s="558" t="s">
        <v>576</v>
      </c>
      <c r="E53" s="572" t="s">
        <v>598</v>
      </c>
    </row>
    <row r="54" spans="1:5" ht="10.5" customHeight="1" x14ac:dyDescent="0.3">
      <c r="A54" s="1471"/>
      <c r="B54" s="135" t="s">
        <v>577</v>
      </c>
      <c r="C54" s="135" t="s">
        <v>586</v>
      </c>
      <c r="D54" s="558" t="s">
        <v>577</v>
      </c>
      <c r="E54" s="571" t="s">
        <v>640</v>
      </c>
    </row>
    <row r="55" spans="1:5" ht="10.5" customHeight="1" x14ac:dyDescent="0.3">
      <c r="A55" s="1471"/>
      <c r="B55" s="135" t="s">
        <v>578</v>
      </c>
      <c r="C55" s="135" t="s">
        <v>644</v>
      </c>
      <c r="D55" s="558" t="s">
        <v>575</v>
      </c>
      <c r="E55" s="571" t="s">
        <v>662</v>
      </c>
    </row>
    <row r="56" spans="1:5" ht="10.5" customHeight="1" thickBot="1" x14ac:dyDescent="0.35">
      <c r="A56" s="1472"/>
      <c r="B56" s="136" t="s">
        <v>678</v>
      </c>
      <c r="C56" s="136" t="s">
        <v>643</v>
      </c>
      <c r="D56" s="547" t="s">
        <v>672</v>
      </c>
      <c r="E56" s="557" t="s">
        <v>663</v>
      </c>
    </row>
    <row r="57" spans="1:5" ht="10.5" customHeight="1" x14ac:dyDescent="0.3">
      <c r="A57" s="1470" t="s">
        <v>196</v>
      </c>
      <c r="B57" s="555">
        <v>249.04</v>
      </c>
      <c r="C57" s="555">
        <v>232.02</v>
      </c>
      <c r="D57" s="561">
        <v>237.96</v>
      </c>
      <c r="E57" s="555">
        <v>221.4</v>
      </c>
    </row>
    <row r="58" spans="1:5" ht="10.5" customHeight="1" x14ac:dyDescent="0.3">
      <c r="A58" s="1471"/>
      <c r="B58" s="138" t="s">
        <v>578</v>
      </c>
      <c r="C58" s="137" t="s">
        <v>586</v>
      </c>
      <c r="D58" s="559" t="s">
        <v>579</v>
      </c>
      <c r="E58" s="138" t="s">
        <v>620</v>
      </c>
    </row>
    <row r="59" spans="1:5" ht="10.5" customHeight="1" x14ac:dyDescent="0.3">
      <c r="A59" s="1471"/>
      <c r="B59" s="138" t="s">
        <v>576</v>
      </c>
      <c r="C59" s="138" t="s">
        <v>642</v>
      </c>
      <c r="D59" s="559" t="s">
        <v>627</v>
      </c>
      <c r="E59" s="138" t="s">
        <v>640</v>
      </c>
    </row>
    <row r="60" spans="1:5" ht="10.5" customHeight="1" x14ac:dyDescent="0.3">
      <c r="A60" s="1471"/>
      <c r="B60" s="138" t="s">
        <v>587</v>
      </c>
      <c r="C60" s="138" t="s">
        <v>590</v>
      </c>
      <c r="D60" s="559" t="s">
        <v>612</v>
      </c>
      <c r="E60" s="138" t="s">
        <v>586</v>
      </c>
    </row>
    <row r="61" spans="1:5" ht="10.5" customHeight="1" x14ac:dyDescent="0.3">
      <c r="A61" s="1471"/>
      <c r="B61" s="138" t="s">
        <v>597</v>
      </c>
      <c r="C61" s="138" t="s">
        <v>620</v>
      </c>
      <c r="D61" s="559" t="s">
        <v>572</v>
      </c>
      <c r="E61" s="138" t="s">
        <v>664</v>
      </c>
    </row>
    <row r="62" spans="1:5" ht="10.5" customHeight="1" thickBot="1" x14ac:dyDescent="0.35">
      <c r="A62" s="1472"/>
      <c r="B62" s="148" t="s">
        <v>679</v>
      </c>
      <c r="C62" s="148" t="s">
        <v>299</v>
      </c>
      <c r="D62" s="148" t="s">
        <v>659</v>
      </c>
      <c r="E62" s="148" t="s">
        <v>659</v>
      </c>
    </row>
    <row r="63" spans="1:5" ht="10.5" customHeight="1" x14ac:dyDescent="0.3">
      <c r="A63" s="1470" t="s">
        <v>197</v>
      </c>
      <c r="B63" s="554">
        <v>626.87</v>
      </c>
      <c r="C63" s="554">
        <v>554.49</v>
      </c>
      <c r="D63" s="570">
        <v>607.39</v>
      </c>
      <c r="E63" s="554">
        <v>528.86</v>
      </c>
    </row>
    <row r="64" spans="1:5" ht="10.5" customHeight="1" x14ac:dyDescent="0.3">
      <c r="A64" s="1471"/>
      <c r="B64" s="138" t="s">
        <v>576</v>
      </c>
      <c r="C64" s="137" t="s">
        <v>586</v>
      </c>
      <c r="D64" s="559" t="s">
        <v>579</v>
      </c>
      <c r="E64" s="138" t="s">
        <v>586</v>
      </c>
    </row>
    <row r="65" spans="1:5" ht="10.5" customHeight="1" x14ac:dyDescent="0.3">
      <c r="A65" s="1471"/>
      <c r="B65" s="138" t="s">
        <v>577</v>
      </c>
      <c r="C65" s="138" t="s">
        <v>591</v>
      </c>
      <c r="D65" s="559" t="s">
        <v>572</v>
      </c>
      <c r="E65" s="138" t="s">
        <v>620</v>
      </c>
    </row>
    <row r="66" spans="1:5" ht="10.5" customHeight="1" x14ac:dyDescent="0.3">
      <c r="A66" s="1471"/>
      <c r="B66" s="138" t="s">
        <v>578</v>
      </c>
      <c r="C66" s="138" t="s">
        <v>611</v>
      </c>
      <c r="D66" s="559" t="s">
        <v>627</v>
      </c>
      <c r="E66" s="138" t="s">
        <v>640</v>
      </c>
    </row>
    <row r="67" spans="1:5" ht="10.5" customHeight="1" x14ac:dyDescent="0.3">
      <c r="A67" s="1471"/>
      <c r="B67" s="138" t="s">
        <v>597</v>
      </c>
      <c r="C67" s="138" t="s">
        <v>620</v>
      </c>
      <c r="D67" s="559" t="s">
        <v>574</v>
      </c>
      <c r="E67" s="138" t="s">
        <v>639</v>
      </c>
    </row>
    <row r="68" spans="1:5" ht="10.5" customHeight="1" thickBot="1" x14ac:dyDescent="0.35">
      <c r="A68" s="1472"/>
      <c r="B68" s="139" t="s">
        <v>680</v>
      </c>
      <c r="C68" s="139" t="s">
        <v>323</v>
      </c>
      <c r="D68" s="139" t="s">
        <v>660</v>
      </c>
      <c r="E68" s="139" t="s">
        <v>660</v>
      </c>
    </row>
    <row r="69" spans="1:5" ht="16.5" customHeight="1" thickBot="1" x14ac:dyDescent="0.4">
      <c r="A69" s="1473" t="s">
        <v>638</v>
      </c>
      <c r="B69" s="1473"/>
      <c r="C69" s="1473"/>
      <c r="D69" s="1473"/>
      <c r="E69" s="1473"/>
    </row>
    <row r="70" spans="1:5" ht="12" customHeight="1" thickBot="1" x14ac:dyDescent="0.35">
      <c r="A70" s="1474" t="s">
        <v>179</v>
      </c>
      <c r="B70" s="1476" t="s">
        <v>198</v>
      </c>
      <c r="C70" s="1477"/>
      <c r="D70" s="1476" t="s">
        <v>199</v>
      </c>
      <c r="E70" s="1477"/>
    </row>
    <row r="71" spans="1:5" ht="12" customHeight="1" thickBot="1" x14ac:dyDescent="0.35">
      <c r="A71" s="1475"/>
      <c r="B71" s="140" t="s">
        <v>200</v>
      </c>
      <c r="C71" s="580" t="s">
        <v>201</v>
      </c>
      <c r="D71" s="580" t="s">
        <v>182</v>
      </c>
      <c r="E71" s="140" t="s">
        <v>183</v>
      </c>
    </row>
    <row r="72" spans="1:5" ht="15.75" customHeight="1" thickBot="1" x14ac:dyDescent="0.35">
      <c r="A72" s="1467" t="s">
        <v>106</v>
      </c>
      <c r="B72" s="1468"/>
      <c r="C72" s="1468"/>
      <c r="D72" s="1468"/>
      <c r="E72" s="1469"/>
    </row>
    <row r="73" spans="1:5" ht="12" customHeight="1" x14ac:dyDescent="0.3">
      <c r="A73" s="1470" t="s">
        <v>186</v>
      </c>
      <c r="B73" s="548">
        <v>19.850000000000001</v>
      </c>
      <c r="C73" s="551">
        <v>17.7</v>
      </c>
      <c r="D73" s="561">
        <v>19.11</v>
      </c>
      <c r="E73" s="554">
        <v>17.5</v>
      </c>
    </row>
    <row r="74" spans="1:5" ht="12" customHeight="1" x14ac:dyDescent="0.3">
      <c r="A74" s="1471"/>
      <c r="B74" s="549" t="s">
        <v>578</v>
      </c>
      <c r="C74" s="142" t="s">
        <v>610</v>
      </c>
      <c r="D74" s="549" t="s">
        <v>578</v>
      </c>
      <c r="E74" s="141" t="s">
        <v>611</v>
      </c>
    </row>
    <row r="75" spans="1:5" ht="12" customHeight="1" thickBot="1" x14ac:dyDescent="0.35">
      <c r="A75" s="1472"/>
      <c r="B75" s="550" t="s">
        <v>324</v>
      </c>
      <c r="C75" s="563" t="s">
        <v>325</v>
      </c>
      <c r="D75" s="139" t="s">
        <v>681</v>
      </c>
      <c r="E75" s="139" t="s">
        <v>326</v>
      </c>
    </row>
    <row r="76" spans="1:5" ht="12" customHeight="1" x14ac:dyDescent="0.3">
      <c r="A76" s="1470" t="s">
        <v>187</v>
      </c>
      <c r="B76" s="548">
        <v>43.88</v>
      </c>
      <c r="C76" s="552">
        <v>40.549999999999997</v>
      </c>
      <c r="D76" s="561">
        <v>41.48</v>
      </c>
      <c r="E76" s="552">
        <v>37.69</v>
      </c>
    </row>
    <row r="77" spans="1:5" ht="12" customHeight="1" x14ac:dyDescent="0.3">
      <c r="A77" s="1471"/>
      <c r="B77" s="549" t="s">
        <v>578</v>
      </c>
      <c r="C77" s="142" t="s">
        <v>610</v>
      </c>
      <c r="D77" s="549" t="s">
        <v>578</v>
      </c>
      <c r="E77" s="142" t="s">
        <v>586</v>
      </c>
    </row>
    <row r="78" spans="1:5" ht="12" customHeight="1" thickBot="1" x14ac:dyDescent="0.35">
      <c r="A78" s="1472"/>
      <c r="B78" s="550" t="s">
        <v>327</v>
      </c>
      <c r="C78" s="136" t="s">
        <v>328</v>
      </c>
      <c r="D78" s="139" t="s">
        <v>682</v>
      </c>
      <c r="E78" s="136" t="s">
        <v>637</v>
      </c>
    </row>
    <row r="79" spans="1:5" ht="12" customHeight="1" x14ac:dyDescent="0.3">
      <c r="A79" s="1470" t="s">
        <v>188</v>
      </c>
      <c r="B79" s="548">
        <v>139.87</v>
      </c>
      <c r="C79" s="552">
        <v>133.16999999999999</v>
      </c>
      <c r="D79" s="560">
        <v>137.02000000000001</v>
      </c>
      <c r="E79" s="555">
        <v>125.51</v>
      </c>
    </row>
    <row r="80" spans="1:5" ht="12" customHeight="1" x14ac:dyDescent="0.3">
      <c r="A80" s="1471"/>
      <c r="B80" s="549" t="s">
        <v>579</v>
      </c>
      <c r="C80" s="142" t="s">
        <v>586</v>
      </c>
      <c r="D80" s="546" t="s">
        <v>579</v>
      </c>
      <c r="E80" s="141" t="s">
        <v>586</v>
      </c>
    </row>
    <row r="81" spans="1:5" ht="12" customHeight="1" thickBot="1" x14ac:dyDescent="0.35">
      <c r="A81" s="1472"/>
      <c r="B81" s="550" t="s">
        <v>329</v>
      </c>
      <c r="C81" s="136" t="s">
        <v>330</v>
      </c>
      <c r="D81" s="547" t="s">
        <v>636</v>
      </c>
      <c r="E81" s="139" t="s">
        <v>331</v>
      </c>
    </row>
    <row r="82" spans="1:5" ht="12" customHeight="1" x14ac:dyDescent="0.3">
      <c r="A82" s="1470" t="s">
        <v>189</v>
      </c>
      <c r="B82" s="548">
        <v>339.29</v>
      </c>
      <c r="C82" s="552">
        <v>327.27</v>
      </c>
      <c r="D82" s="560">
        <v>331.09</v>
      </c>
      <c r="E82" s="555">
        <v>310.17</v>
      </c>
    </row>
    <row r="83" spans="1:5" ht="12" customHeight="1" x14ac:dyDescent="0.3">
      <c r="A83" s="1471"/>
      <c r="B83" s="549" t="s">
        <v>579</v>
      </c>
      <c r="C83" s="142" t="s">
        <v>586</v>
      </c>
      <c r="D83" s="546" t="s">
        <v>635</v>
      </c>
      <c r="E83" s="141" t="s">
        <v>583</v>
      </c>
    </row>
    <row r="84" spans="1:5" ht="12" customHeight="1" thickBot="1" x14ac:dyDescent="0.35">
      <c r="A84" s="1472"/>
      <c r="B84" s="550" t="s">
        <v>634</v>
      </c>
      <c r="C84" s="136" t="s">
        <v>633</v>
      </c>
      <c r="D84" s="562" t="s">
        <v>632</v>
      </c>
      <c r="E84" s="139" t="s">
        <v>631</v>
      </c>
    </row>
    <row r="85" spans="1:5" ht="12" customHeight="1" x14ac:dyDescent="0.3">
      <c r="A85" s="1470" t="s">
        <v>190</v>
      </c>
      <c r="B85" s="545">
        <v>746.47</v>
      </c>
      <c r="C85" s="552">
        <v>723.47</v>
      </c>
      <c r="D85" s="561">
        <v>715.49</v>
      </c>
      <c r="E85" s="552">
        <v>649.41999999999996</v>
      </c>
    </row>
    <row r="86" spans="1:5" ht="12" customHeight="1" x14ac:dyDescent="0.3">
      <c r="A86" s="1471"/>
      <c r="B86" s="546" t="s">
        <v>627</v>
      </c>
      <c r="C86" s="142" t="s">
        <v>583</v>
      </c>
      <c r="D86" s="549" t="s">
        <v>627</v>
      </c>
      <c r="E86" s="142" t="s">
        <v>583</v>
      </c>
    </row>
    <row r="87" spans="1:5" ht="12" customHeight="1" thickBot="1" x14ac:dyDescent="0.35">
      <c r="A87" s="1472"/>
      <c r="B87" s="547" t="s">
        <v>630</v>
      </c>
      <c r="C87" s="136" t="s">
        <v>629</v>
      </c>
      <c r="D87" s="550" t="s">
        <v>332</v>
      </c>
      <c r="E87" s="136" t="s">
        <v>628</v>
      </c>
    </row>
    <row r="88" spans="1:5" ht="12" customHeight="1" x14ac:dyDescent="0.3">
      <c r="A88" s="1470" t="s">
        <v>191</v>
      </c>
      <c r="B88" s="545">
        <v>1506.32</v>
      </c>
      <c r="C88" s="552">
        <v>1433.92</v>
      </c>
      <c r="D88" s="561">
        <v>1407.7</v>
      </c>
      <c r="E88" s="552">
        <v>1351.37</v>
      </c>
    </row>
    <row r="89" spans="1:5" ht="12" customHeight="1" x14ac:dyDescent="0.3">
      <c r="A89" s="1471"/>
      <c r="B89" s="546" t="s">
        <v>627</v>
      </c>
      <c r="C89" s="142" t="s">
        <v>583</v>
      </c>
      <c r="D89" s="549" t="s">
        <v>627</v>
      </c>
      <c r="E89" s="142" t="s">
        <v>626</v>
      </c>
    </row>
    <row r="90" spans="1:5" ht="12" customHeight="1" thickBot="1" x14ac:dyDescent="0.35">
      <c r="A90" s="1472"/>
      <c r="B90" s="547" t="s">
        <v>625</v>
      </c>
      <c r="C90" s="136" t="s">
        <v>624</v>
      </c>
      <c r="D90" s="550" t="s">
        <v>333</v>
      </c>
      <c r="E90" s="136" t="s">
        <v>623</v>
      </c>
    </row>
    <row r="91" spans="1:5" ht="15.75" customHeight="1" thickBot="1" x14ac:dyDescent="0.35">
      <c r="A91" s="1467" t="s">
        <v>107</v>
      </c>
      <c r="B91" s="1468"/>
      <c r="C91" s="1468"/>
      <c r="D91" s="1468"/>
      <c r="E91" s="1469"/>
    </row>
    <row r="92" spans="1:5" ht="12" customHeight="1" x14ac:dyDescent="0.3">
      <c r="A92" s="1470" t="s">
        <v>187</v>
      </c>
      <c r="B92" s="548">
        <v>41.41</v>
      </c>
      <c r="C92" s="551">
        <v>39.1</v>
      </c>
      <c r="D92" s="561">
        <v>40.01</v>
      </c>
      <c r="E92" s="554">
        <v>36.479999999999997</v>
      </c>
    </row>
    <row r="93" spans="1:5" ht="12" customHeight="1" x14ac:dyDescent="0.3">
      <c r="A93" s="1471"/>
      <c r="B93" s="549" t="s">
        <v>615</v>
      </c>
      <c r="C93" s="142" t="s">
        <v>591</v>
      </c>
      <c r="D93" s="549" t="s">
        <v>615</v>
      </c>
      <c r="E93" s="141" t="s">
        <v>670</v>
      </c>
    </row>
    <row r="94" spans="1:5" ht="12" customHeight="1" thickBot="1" x14ac:dyDescent="0.35">
      <c r="A94" s="1472"/>
      <c r="B94" s="556" t="s">
        <v>334</v>
      </c>
      <c r="C94" s="563" t="s">
        <v>619</v>
      </c>
      <c r="D94" s="139" t="s">
        <v>681</v>
      </c>
      <c r="E94" s="139" t="s">
        <v>681</v>
      </c>
    </row>
    <row r="95" spans="1:5" ht="12" customHeight="1" x14ac:dyDescent="0.3">
      <c r="A95" s="1470" t="s">
        <v>189</v>
      </c>
      <c r="B95" s="548">
        <v>339.88</v>
      </c>
      <c r="C95" s="552">
        <v>338.06</v>
      </c>
      <c r="D95" s="561">
        <v>323.57</v>
      </c>
      <c r="E95" s="555">
        <v>304.49</v>
      </c>
    </row>
    <row r="96" spans="1:5" ht="12" customHeight="1" x14ac:dyDescent="0.3">
      <c r="A96" s="1471"/>
      <c r="B96" s="549" t="s">
        <v>622</v>
      </c>
      <c r="C96" s="142" t="s">
        <v>620</v>
      </c>
      <c r="D96" s="549" t="s">
        <v>615</v>
      </c>
      <c r="E96" s="141" t="s">
        <v>620</v>
      </c>
    </row>
    <row r="97" spans="1:5" ht="12" customHeight="1" thickBot="1" x14ac:dyDescent="0.35">
      <c r="A97" s="1472"/>
      <c r="B97" s="550" t="s">
        <v>323</v>
      </c>
      <c r="C97" s="136" t="s">
        <v>335</v>
      </c>
      <c r="D97" s="139" t="s">
        <v>680</v>
      </c>
      <c r="E97" s="139" t="s">
        <v>336</v>
      </c>
    </row>
    <row r="98" spans="1:5" ht="12" customHeight="1" x14ac:dyDescent="0.3">
      <c r="A98" s="1470" t="s">
        <v>190</v>
      </c>
      <c r="B98" s="545">
        <v>746.47</v>
      </c>
      <c r="C98" s="552">
        <v>738.1</v>
      </c>
      <c r="D98" s="560">
        <v>733.18</v>
      </c>
      <c r="E98" s="552">
        <v>640.4</v>
      </c>
    </row>
    <row r="99" spans="1:5" ht="12" customHeight="1" x14ac:dyDescent="0.3">
      <c r="A99" s="1471"/>
      <c r="B99" s="546" t="s">
        <v>627</v>
      </c>
      <c r="C99" s="142" t="s">
        <v>583</v>
      </c>
      <c r="D99" s="546" t="s">
        <v>621</v>
      </c>
      <c r="E99" s="142" t="s">
        <v>620</v>
      </c>
    </row>
    <row r="100" spans="1:5" ht="12" customHeight="1" thickBot="1" x14ac:dyDescent="0.35">
      <c r="A100" s="1472"/>
      <c r="B100" s="547" t="s">
        <v>684</v>
      </c>
      <c r="C100" s="136" t="s">
        <v>618</v>
      </c>
      <c r="D100" s="547" t="s">
        <v>617</v>
      </c>
      <c r="E100" s="136" t="s">
        <v>616</v>
      </c>
    </row>
    <row r="101" spans="1:5" ht="15.75" customHeight="1" thickBot="1" x14ac:dyDescent="0.35">
      <c r="A101" s="1467" t="s">
        <v>105</v>
      </c>
      <c r="B101" s="1468"/>
      <c r="C101" s="1468"/>
      <c r="D101" s="1468"/>
      <c r="E101" s="1469"/>
    </row>
    <row r="102" spans="1:5" ht="12" customHeight="1" x14ac:dyDescent="0.3">
      <c r="A102" s="1470" t="s">
        <v>192</v>
      </c>
      <c r="B102" s="545">
        <v>8.81</v>
      </c>
      <c r="C102" s="551">
        <v>8.11</v>
      </c>
      <c r="D102" s="551">
        <v>8.81</v>
      </c>
      <c r="E102" s="551">
        <v>7.7</v>
      </c>
    </row>
    <row r="103" spans="1:5" ht="12" customHeight="1" x14ac:dyDescent="0.3">
      <c r="A103" s="1471"/>
      <c r="B103" s="546" t="s">
        <v>615</v>
      </c>
      <c r="C103" s="142" t="s">
        <v>611</v>
      </c>
      <c r="D103" s="142" t="s">
        <v>615</v>
      </c>
      <c r="E103" s="142" t="s">
        <v>586</v>
      </c>
    </row>
    <row r="104" spans="1:5" ht="12" customHeight="1" thickBot="1" x14ac:dyDescent="0.35">
      <c r="A104" s="1472"/>
      <c r="B104" s="547" t="s">
        <v>614</v>
      </c>
      <c r="C104" s="136" t="s">
        <v>614</v>
      </c>
      <c r="D104" s="136" t="s">
        <v>614</v>
      </c>
      <c r="E104" s="136" t="s">
        <v>613</v>
      </c>
    </row>
    <row r="105" spans="1:5" ht="12" customHeight="1" x14ac:dyDescent="0.3">
      <c r="A105" s="1470" t="s">
        <v>186</v>
      </c>
      <c r="B105" s="545">
        <v>18.190000000000001</v>
      </c>
      <c r="C105" s="552">
        <v>16.649999999999999</v>
      </c>
      <c r="D105" s="552">
        <v>17.59</v>
      </c>
      <c r="E105" s="555">
        <v>15.71</v>
      </c>
    </row>
    <row r="106" spans="1:5" ht="12" customHeight="1" x14ac:dyDescent="0.3">
      <c r="A106" s="1471"/>
      <c r="B106" s="579" t="s">
        <v>685</v>
      </c>
      <c r="C106" s="142" t="s">
        <v>611</v>
      </c>
      <c r="D106" s="142" t="s">
        <v>615</v>
      </c>
      <c r="E106" s="141" t="s">
        <v>610</v>
      </c>
    </row>
    <row r="107" spans="1:5" ht="12" customHeight="1" thickBot="1" x14ac:dyDescent="0.35">
      <c r="A107" s="1472"/>
      <c r="B107" s="547" t="s">
        <v>683</v>
      </c>
      <c r="C107" s="136" t="s">
        <v>609</v>
      </c>
      <c r="D107" s="136" t="s">
        <v>683</v>
      </c>
      <c r="E107" s="139" t="s">
        <v>299</v>
      </c>
    </row>
    <row r="108" spans="1:5" ht="15.75" customHeight="1" thickBot="1" x14ac:dyDescent="0.35">
      <c r="A108" s="1467" t="s">
        <v>193</v>
      </c>
      <c r="B108" s="1468"/>
      <c r="C108" s="1468"/>
      <c r="D108" s="1468"/>
      <c r="E108" s="1469"/>
    </row>
    <row r="109" spans="1:5" ht="12" customHeight="1" x14ac:dyDescent="0.3">
      <c r="A109" s="1470" t="s">
        <v>186</v>
      </c>
      <c r="B109" s="545">
        <v>23.8</v>
      </c>
      <c r="C109" s="551">
        <v>22</v>
      </c>
      <c r="D109" s="551">
        <v>23</v>
      </c>
      <c r="E109" s="551">
        <v>20.79</v>
      </c>
    </row>
    <row r="110" spans="1:5" ht="12" customHeight="1" x14ac:dyDescent="0.3">
      <c r="A110" s="1471"/>
      <c r="B110" s="546" t="s">
        <v>686</v>
      </c>
      <c r="C110" s="142" t="s">
        <v>601</v>
      </c>
      <c r="D110" s="142" t="s">
        <v>608</v>
      </c>
      <c r="E110" s="142" t="s">
        <v>581</v>
      </c>
    </row>
    <row r="111" spans="1:5" ht="12" customHeight="1" thickBot="1" x14ac:dyDescent="0.35">
      <c r="A111" s="1472"/>
      <c r="B111" s="547" t="s">
        <v>687</v>
      </c>
      <c r="C111" s="136" t="s">
        <v>607</v>
      </c>
      <c r="D111" s="136" t="s">
        <v>603</v>
      </c>
      <c r="E111" s="136" t="s">
        <v>606</v>
      </c>
    </row>
    <row r="112" spans="1:5" ht="12" customHeight="1" x14ac:dyDescent="0.3">
      <c r="A112" s="1470" t="s">
        <v>187</v>
      </c>
      <c r="B112" s="545">
        <v>53.01</v>
      </c>
      <c r="C112" s="552">
        <v>48.95</v>
      </c>
      <c r="D112" s="552">
        <v>50.68</v>
      </c>
      <c r="E112" s="552">
        <v>45.9</v>
      </c>
    </row>
    <row r="113" spans="1:5" ht="12" customHeight="1" x14ac:dyDescent="0.3">
      <c r="A113" s="1471"/>
      <c r="B113" s="546" t="s">
        <v>605</v>
      </c>
      <c r="C113" s="142" t="s">
        <v>601</v>
      </c>
      <c r="D113" s="142" t="s">
        <v>602</v>
      </c>
      <c r="E113" s="142" t="s">
        <v>599</v>
      </c>
    </row>
    <row r="114" spans="1:5" ht="12" customHeight="1" thickBot="1" x14ac:dyDescent="0.35">
      <c r="A114" s="1472"/>
      <c r="B114" s="547" t="s">
        <v>604</v>
      </c>
      <c r="C114" s="136" t="s">
        <v>338</v>
      </c>
      <c r="D114" s="136" t="s">
        <v>339</v>
      </c>
      <c r="E114" s="136" t="s">
        <v>603</v>
      </c>
    </row>
    <row r="115" spans="1:5" ht="12" customHeight="1" x14ac:dyDescent="0.3">
      <c r="A115" s="1470" t="s">
        <v>188</v>
      </c>
      <c r="B115" s="548">
        <v>158.33000000000001</v>
      </c>
      <c r="C115" s="552">
        <v>149.38999999999999</v>
      </c>
      <c r="D115" s="555">
        <v>154.19</v>
      </c>
      <c r="E115" s="555">
        <v>144.66999999999999</v>
      </c>
    </row>
    <row r="116" spans="1:5" ht="12" customHeight="1" x14ac:dyDescent="0.3">
      <c r="A116" s="1471"/>
      <c r="B116" s="549" t="s">
        <v>688</v>
      </c>
      <c r="C116" s="142" t="s">
        <v>601</v>
      </c>
      <c r="D116" s="141" t="s">
        <v>600</v>
      </c>
      <c r="E116" s="141" t="s">
        <v>599</v>
      </c>
    </row>
    <row r="117" spans="1:5" ht="12" customHeight="1" thickBot="1" x14ac:dyDescent="0.35">
      <c r="A117" s="1472"/>
      <c r="B117" s="550" t="s">
        <v>689</v>
      </c>
      <c r="C117" s="136" t="s">
        <v>340</v>
      </c>
      <c r="D117" s="139" t="s">
        <v>341</v>
      </c>
      <c r="E117" s="139" t="s">
        <v>337</v>
      </c>
    </row>
    <row r="118" spans="1:5" ht="15.75" customHeight="1" thickBot="1" x14ac:dyDescent="0.35">
      <c r="A118" s="1467" t="s">
        <v>194</v>
      </c>
      <c r="B118" s="1468"/>
      <c r="C118" s="1468"/>
      <c r="D118" s="1468"/>
      <c r="E118" s="1469"/>
    </row>
    <row r="119" spans="1:5" ht="10.5" customHeight="1" x14ac:dyDescent="0.3">
      <c r="A119" s="1470" t="s">
        <v>195</v>
      </c>
      <c r="B119" s="568">
        <v>125.14</v>
      </c>
      <c r="C119" s="551">
        <v>129.03</v>
      </c>
      <c r="D119" s="569">
        <v>124.17</v>
      </c>
      <c r="E119" s="551">
        <v>112.19</v>
      </c>
    </row>
    <row r="120" spans="1:5" ht="10.5" customHeight="1" x14ac:dyDescent="0.3">
      <c r="A120" s="1471"/>
      <c r="B120" s="146" t="s">
        <v>685</v>
      </c>
      <c r="C120" s="135" t="s">
        <v>598</v>
      </c>
      <c r="D120" s="558" t="s">
        <v>578</v>
      </c>
      <c r="E120" s="135" t="s">
        <v>584</v>
      </c>
    </row>
    <row r="121" spans="1:5" ht="10.5" customHeight="1" x14ac:dyDescent="0.3">
      <c r="A121" s="1471"/>
      <c r="B121" s="146" t="s">
        <v>690</v>
      </c>
      <c r="C121" s="135" t="s">
        <v>588</v>
      </c>
      <c r="D121" s="558" t="s">
        <v>577</v>
      </c>
      <c r="E121" s="135" t="s">
        <v>706</v>
      </c>
    </row>
    <row r="122" spans="1:5" ht="10.5" customHeight="1" x14ac:dyDescent="0.3">
      <c r="A122" s="1471"/>
      <c r="B122" s="146" t="s">
        <v>686</v>
      </c>
      <c r="C122" s="135" t="s">
        <v>704</v>
      </c>
      <c r="D122" s="558" t="s">
        <v>597</v>
      </c>
      <c r="E122" s="135" t="s">
        <v>589</v>
      </c>
    </row>
    <row r="123" spans="1:5" ht="10.5" customHeight="1" x14ac:dyDescent="0.3">
      <c r="A123" s="1471"/>
      <c r="B123" s="146" t="s">
        <v>691</v>
      </c>
      <c r="C123" s="135" t="s">
        <v>583</v>
      </c>
      <c r="D123" s="558" t="s">
        <v>596</v>
      </c>
      <c r="E123" s="135" t="s">
        <v>581</v>
      </c>
    </row>
    <row r="124" spans="1:5" ht="10.5" customHeight="1" thickBot="1" x14ac:dyDescent="0.35">
      <c r="A124" s="1472"/>
      <c r="B124" s="145" t="s">
        <v>678</v>
      </c>
      <c r="C124" s="136" t="s">
        <v>595</v>
      </c>
      <c r="D124" s="547" t="s">
        <v>594</v>
      </c>
      <c r="E124" s="136" t="s">
        <v>593</v>
      </c>
    </row>
    <row r="125" spans="1:5" ht="10.5" customHeight="1" x14ac:dyDescent="0.3">
      <c r="A125" s="1470" t="s">
        <v>196</v>
      </c>
      <c r="B125" s="573">
        <v>308.02999999999997</v>
      </c>
      <c r="C125" s="565">
        <v>315.31</v>
      </c>
      <c r="D125" s="566">
        <v>259.7</v>
      </c>
      <c r="E125" s="567">
        <v>245.79</v>
      </c>
    </row>
    <row r="126" spans="1:5" ht="10.5" customHeight="1" x14ac:dyDescent="0.3">
      <c r="A126" s="1471"/>
      <c r="B126" s="559" t="s">
        <v>686</v>
      </c>
      <c r="C126" s="135" t="s">
        <v>699</v>
      </c>
      <c r="D126" s="559" t="s">
        <v>587</v>
      </c>
      <c r="E126" s="138" t="s">
        <v>601</v>
      </c>
    </row>
    <row r="127" spans="1:5" ht="10.5" customHeight="1" x14ac:dyDescent="0.3">
      <c r="A127" s="1471"/>
      <c r="B127" s="559" t="s">
        <v>692</v>
      </c>
      <c r="C127" s="135" t="s">
        <v>700</v>
      </c>
      <c r="D127" s="559" t="s">
        <v>592</v>
      </c>
      <c r="E127" s="138" t="s">
        <v>667</v>
      </c>
    </row>
    <row r="128" spans="1:5" ht="10.5" customHeight="1" x14ac:dyDescent="0.3">
      <c r="A128" s="1471"/>
      <c r="B128" s="559" t="s">
        <v>693</v>
      </c>
      <c r="C128" s="135" t="s">
        <v>701</v>
      </c>
      <c r="D128" s="559" t="s">
        <v>582</v>
      </c>
      <c r="E128" s="138" t="s">
        <v>591</v>
      </c>
    </row>
    <row r="129" spans="1:5" ht="10.5" customHeight="1" x14ac:dyDescent="0.3">
      <c r="A129" s="1471"/>
      <c r="B129" s="559" t="s">
        <v>694</v>
      </c>
      <c r="C129" s="135" t="s">
        <v>583</v>
      </c>
      <c r="D129" s="559" t="s">
        <v>578</v>
      </c>
      <c r="E129" s="138" t="s">
        <v>705</v>
      </c>
    </row>
    <row r="130" spans="1:5" ht="10.5" customHeight="1" thickBot="1" x14ac:dyDescent="0.35">
      <c r="A130" s="1472"/>
      <c r="B130" s="556" t="s">
        <v>695</v>
      </c>
      <c r="C130" s="563" t="s">
        <v>342</v>
      </c>
      <c r="D130" s="556" t="s">
        <v>343</v>
      </c>
      <c r="E130" s="148" t="s">
        <v>343</v>
      </c>
    </row>
    <row r="131" spans="1:5" ht="10.5" customHeight="1" x14ac:dyDescent="0.3">
      <c r="A131" s="1470" t="s">
        <v>197</v>
      </c>
      <c r="B131" s="574">
        <v>709.13</v>
      </c>
      <c r="C131" s="551">
        <v>723.45</v>
      </c>
      <c r="D131" s="570">
        <v>651.66</v>
      </c>
      <c r="E131" s="551">
        <v>630</v>
      </c>
    </row>
    <row r="132" spans="1:5" ht="10.5" customHeight="1" x14ac:dyDescent="0.3">
      <c r="A132" s="1471"/>
      <c r="B132" s="147" t="s">
        <v>692</v>
      </c>
      <c r="C132" s="135" t="s">
        <v>702</v>
      </c>
      <c r="D132" s="559" t="s">
        <v>578</v>
      </c>
      <c r="E132" s="135" t="s">
        <v>589</v>
      </c>
    </row>
    <row r="133" spans="1:5" ht="10.5" customHeight="1" x14ac:dyDescent="0.3">
      <c r="A133" s="1471"/>
      <c r="B133" s="147" t="s">
        <v>696</v>
      </c>
      <c r="C133" s="135" t="s">
        <v>588</v>
      </c>
      <c r="D133" s="559" t="s">
        <v>587</v>
      </c>
      <c r="E133" s="135" t="s">
        <v>586</v>
      </c>
    </row>
    <row r="134" spans="1:5" ht="10.5" customHeight="1" x14ac:dyDescent="0.3">
      <c r="A134" s="1471"/>
      <c r="B134" s="147" t="s">
        <v>693</v>
      </c>
      <c r="C134" s="135" t="s">
        <v>703</v>
      </c>
      <c r="D134" s="559" t="s">
        <v>585</v>
      </c>
      <c r="E134" s="135" t="s">
        <v>584</v>
      </c>
    </row>
    <row r="135" spans="1:5" ht="10.5" customHeight="1" x14ac:dyDescent="0.3">
      <c r="A135" s="1471"/>
      <c r="B135" s="147" t="s">
        <v>697</v>
      </c>
      <c r="C135" s="135" t="s">
        <v>583</v>
      </c>
      <c r="D135" s="559" t="s">
        <v>582</v>
      </c>
      <c r="E135" s="135" t="s">
        <v>581</v>
      </c>
    </row>
    <row r="136" spans="1:5" ht="10.5" customHeight="1" thickBot="1" x14ac:dyDescent="0.35">
      <c r="A136" s="1472"/>
      <c r="B136" s="144" t="s">
        <v>698</v>
      </c>
      <c r="C136" s="136" t="s">
        <v>580</v>
      </c>
      <c r="D136" s="550" t="s">
        <v>334</v>
      </c>
      <c r="E136" s="136" t="s">
        <v>344</v>
      </c>
    </row>
  </sheetData>
  <mergeCells count="52">
    <mergeCell ref="A23:E23"/>
    <mergeCell ref="A1:E1"/>
    <mergeCell ref="A2:A3"/>
    <mergeCell ref="B2:C2"/>
    <mergeCell ref="D2:E2"/>
    <mergeCell ref="A4:E4"/>
    <mergeCell ref="A5:A7"/>
    <mergeCell ref="A8:A10"/>
    <mergeCell ref="A11:A13"/>
    <mergeCell ref="A14:A16"/>
    <mergeCell ref="A17:A19"/>
    <mergeCell ref="A20:A22"/>
    <mergeCell ref="A51:A56"/>
    <mergeCell ref="A24:A26"/>
    <mergeCell ref="A27:A29"/>
    <mergeCell ref="A30:A32"/>
    <mergeCell ref="A33:E33"/>
    <mergeCell ref="A34:A36"/>
    <mergeCell ref="A37:A39"/>
    <mergeCell ref="A40:E40"/>
    <mergeCell ref="A41:A43"/>
    <mergeCell ref="A44:A46"/>
    <mergeCell ref="A50:E50"/>
    <mergeCell ref="A47:A49"/>
    <mergeCell ref="A57:A62"/>
    <mergeCell ref="A63:A68"/>
    <mergeCell ref="A69:E69"/>
    <mergeCell ref="A70:A71"/>
    <mergeCell ref="B70:C70"/>
    <mergeCell ref="D70:E70"/>
    <mergeCell ref="A101:E101"/>
    <mergeCell ref="A72:E72"/>
    <mergeCell ref="A73:A75"/>
    <mergeCell ref="A76:A78"/>
    <mergeCell ref="A79:A81"/>
    <mergeCell ref="A82:A84"/>
    <mergeCell ref="A85:A87"/>
    <mergeCell ref="A88:A90"/>
    <mergeCell ref="A91:E91"/>
    <mergeCell ref="A92:A94"/>
    <mergeCell ref="A95:A97"/>
    <mergeCell ref="A98:A100"/>
    <mergeCell ref="A118:E118"/>
    <mergeCell ref="A119:A124"/>
    <mergeCell ref="A125:A130"/>
    <mergeCell ref="A131:A136"/>
    <mergeCell ref="A102:A104"/>
    <mergeCell ref="A105:A107"/>
    <mergeCell ref="A108:E108"/>
    <mergeCell ref="A109:A111"/>
    <mergeCell ref="A112:A114"/>
    <mergeCell ref="A115:A117"/>
  </mergeCells>
  <conditionalFormatting sqref="B73">
    <cfRule type="expression" dxfId="4" priority="5">
      <formula>IF(NOT(ISBLANK(B73)),IF(ISNUMBER(B73),IF(INT(B73/10000)&gt;23,TRUE,IF(INT(MOD(B73,10000)/100)&gt;59.99,TRUE,IF(MOD(B73,100)&gt;59.99,TRUE,FALSE))),TRUE))</formula>
    </cfRule>
  </conditionalFormatting>
  <conditionalFormatting sqref="B76 B79 B82 B92 B95 D105:E105 E95 D92:E92 D88 D85 E82 E79 D76 E73 D115:E115 D125:E125 D131 B63:E63 B57:E57 B44:E44 B47:C47 C41 E47 E41 B37:D37 B27:E27 C30:E30 D24:E24 D20:E20 D17:E17 B17 B20 B14 B11:E11 D14:E14 D8:E8 D5">
    <cfRule type="expression" dxfId="3" priority="4">
      <formula>IF(NOT(ISBLANK(B5)),IF(ISNUMBER(B5),IF(INT(B5/10000)&gt;23,TRUE,IF(INT(MOD(B5,10000)/100)&gt;59.99,TRUE,IF(MOD(B5,100)&gt;59.99,TRUE,FALSE))),TRUE))</formula>
    </cfRule>
  </conditionalFormatting>
  <conditionalFormatting sqref="E131">
    <cfRule type="expression" dxfId="2" priority="3">
      <formula>IF(NOT(ISBLANK(E131)),IF(ISNUMBER(E131),IF(INT(E131/10000)&gt;23,TRUE,IF(INT(MOD(E131,10000)/100)&gt;59.99,TRUE,IF(MOD(E131,100)&gt;59.99,TRUE,FALSE))),TRUE))</formula>
    </cfRule>
  </conditionalFormatting>
  <conditionalFormatting sqref="B131:C131 B125:C125 B119:E119 B112:E112 B115:C115 B109:E109 B102:E102 B105:C105 B98:E98 C95:D95 C92 E85 E88 B88:C88 B85:C85 C82:D82 C79:D79 C76 C73:D73 E76 B51:E51 D47 D41 B41 B34:E34 E37 B30 B24:C24 C20 C17 B8:C8 E5 B5:C5">
    <cfRule type="expression" dxfId="1" priority="2">
      <formula>IF(NOT(ISBLANK(B5)),IF(ISNUMBER(B5),IF(INT(B5/10000)&gt;23,TRUE,IF(INT(MOD(B5,10000)/100)&gt;59.99,TRUE,IF(MOD(B5,100)&gt;59.99,TRUE,FALSE))),TRUE))</formula>
    </cfRule>
  </conditionalFormatting>
  <conditionalFormatting sqref="C14">
    <cfRule type="expression" dxfId="0" priority="1">
      <formula>IF(NOT(ISBLANK(C14)),IF(ISNUMBER(C14),IF(INT(C14/10000)&gt;23,TRUE,IF(INT(MOD(C14,10000)/100)&gt;59.99,TRUE,IF(MOD(C14,100)&gt;59.99,TRUE,FALSE))),TRUE))</formula>
    </cfRule>
  </conditionalFormatting>
  <pageMargins left="0.52" right="0.32" top="0.32" bottom="0.37" header="0.3" footer="0.3"/>
  <pageSetup paperSize="9" orientation="portrait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/>
  <dimension ref="A1:M33"/>
  <sheetViews>
    <sheetView topLeftCell="A19" workbookViewId="0">
      <selection activeCell="P7" sqref="P7"/>
    </sheetView>
  </sheetViews>
  <sheetFormatPr defaultColWidth="9.109375" defaultRowHeight="13.8" x14ac:dyDescent="0.25"/>
  <cols>
    <col min="1" max="1" width="3.109375" style="594" customWidth="1"/>
    <col min="2" max="2" width="10" style="594" customWidth="1"/>
    <col min="3" max="3" width="5.6640625" style="594" customWidth="1"/>
    <col min="4" max="4" width="10" style="594" customWidth="1"/>
    <col min="5" max="5" width="5.6640625" style="594" customWidth="1"/>
    <col min="6" max="6" width="10" style="594" customWidth="1"/>
    <col min="7" max="7" width="5.6640625" style="594" customWidth="1"/>
    <col min="8" max="8" width="10" style="594" customWidth="1"/>
    <col min="9" max="9" width="5.6640625" style="594" customWidth="1"/>
    <col min="10" max="10" width="10" style="594" customWidth="1"/>
    <col min="11" max="11" width="5.6640625" style="594" customWidth="1"/>
    <col min="12" max="12" width="10" style="594" customWidth="1"/>
    <col min="13" max="13" width="5.6640625" style="594" customWidth="1"/>
    <col min="14" max="16384" width="9.109375" style="594"/>
  </cols>
  <sheetData>
    <row r="1" spans="1:13" ht="28.5" customHeight="1" x14ac:dyDescent="0.35">
      <c r="A1" s="603" t="s">
        <v>715</v>
      </c>
      <c r="B1" s="602"/>
      <c r="C1" s="601"/>
      <c r="D1" s="601"/>
    </row>
    <row r="2" spans="1:13" s="595" customFormat="1" ht="21" customHeight="1" x14ac:dyDescent="0.3">
      <c r="A2" s="600"/>
      <c r="B2" s="1480" t="s">
        <v>714</v>
      </c>
      <c r="C2" s="1481"/>
      <c r="D2" s="1480" t="s">
        <v>713</v>
      </c>
      <c r="E2" s="1481"/>
      <c r="F2" s="1480" t="s">
        <v>712</v>
      </c>
      <c r="G2" s="1481"/>
      <c r="H2" s="1480" t="s">
        <v>711</v>
      </c>
      <c r="I2" s="1481"/>
      <c r="J2" s="1480" t="s">
        <v>710</v>
      </c>
      <c r="K2" s="1481"/>
      <c r="L2" s="1480" t="s">
        <v>709</v>
      </c>
      <c r="M2" s="1481"/>
    </row>
    <row r="3" spans="1:13" s="595" customFormat="1" ht="16.5" customHeight="1" x14ac:dyDescent="0.3">
      <c r="A3" s="600"/>
      <c r="B3" s="599" t="s">
        <v>708</v>
      </c>
      <c r="C3" s="598" t="s">
        <v>707</v>
      </c>
      <c r="D3" s="599" t="s">
        <v>708</v>
      </c>
      <c r="E3" s="598" t="s">
        <v>707</v>
      </c>
      <c r="F3" s="599" t="s">
        <v>708</v>
      </c>
      <c r="G3" s="598" t="s">
        <v>707</v>
      </c>
      <c r="H3" s="599" t="s">
        <v>708</v>
      </c>
      <c r="I3" s="598" t="s">
        <v>707</v>
      </c>
      <c r="J3" s="599" t="s">
        <v>708</v>
      </c>
      <c r="K3" s="598" t="s">
        <v>707</v>
      </c>
      <c r="L3" s="599" t="s">
        <v>708</v>
      </c>
      <c r="M3" s="598" t="s">
        <v>707</v>
      </c>
    </row>
    <row r="4" spans="1:13" s="595" customFormat="1" ht="24.9" customHeight="1" x14ac:dyDescent="0.35">
      <c r="A4" s="597">
        <v>1</v>
      </c>
      <c r="B4" s="596"/>
      <c r="C4" s="596"/>
      <c r="D4" s="596"/>
      <c r="E4" s="596"/>
      <c r="F4" s="596"/>
      <c r="G4" s="596"/>
      <c r="H4" s="596"/>
      <c r="I4" s="596"/>
      <c r="J4" s="596"/>
      <c r="K4" s="596"/>
      <c r="L4" s="596"/>
      <c r="M4" s="596"/>
    </row>
    <row r="5" spans="1:13" s="595" customFormat="1" ht="24.9" customHeight="1" x14ac:dyDescent="0.35">
      <c r="A5" s="597">
        <v>2</v>
      </c>
      <c r="B5" s="596"/>
      <c r="C5" s="596"/>
      <c r="D5" s="596"/>
      <c r="E5" s="596"/>
      <c r="F5" s="596"/>
      <c r="G5" s="596"/>
      <c r="H5" s="596"/>
      <c r="I5" s="596"/>
      <c r="J5" s="596"/>
      <c r="K5" s="596"/>
      <c r="L5" s="596"/>
      <c r="M5" s="596"/>
    </row>
    <row r="6" spans="1:13" s="595" customFormat="1" ht="24.9" customHeight="1" x14ac:dyDescent="0.35">
      <c r="A6" s="597">
        <v>3</v>
      </c>
      <c r="B6" s="596"/>
      <c r="C6" s="596"/>
      <c r="D6" s="596"/>
      <c r="E6" s="596"/>
      <c r="F6" s="596"/>
      <c r="G6" s="596"/>
      <c r="H6" s="596"/>
      <c r="I6" s="596"/>
      <c r="J6" s="596"/>
      <c r="K6" s="596"/>
      <c r="L6" s="596"/>
      <c r="M6" s="596"/>
    </row>
    <row r="7" spans="1:13" s="595" customFormat="1" ht="24.9" customHeight="1" x14ac:dyDescent="0.35">
      <c r="A7" s="597">
        <v>4</v>
      </c>
      <c r="B7" s="596"/>
      <c r="C7" s="596"/>
      <c r="D7" s="596"/>
      <c r="E7" s="596"/>
      <c r="F7" s="596"/>
      <c r="G7" s="596"/>
      <c r="H7" s="596"/>
      <c r="I7" s="596"/>
      <c r="J7" s="596"/>
      <c r="K7" s="596"/>
      <c r="L7" s="596"/>
      <c r="M7" s="596"/>
    </row>
    <row r="8" spans="1:13" s="595" customFormat="1" ht="24.9" customHeight="1" x14ac:dyDescent="0.35">
      <c r="A8" s="597">
        <v>5</v>
      </c>
      <c r="B8" s="596"/>
      <c r="C8" s="596"/>
      <c r="D8" s="596"/>
      <c r="E8" s="596"/>
      <c r="F8" s="596"/>
      <c r="G8" s="596"/>
      <c r="H8" s="596"/>
      <c r="I8" s="596"/>
      <c r="J8" s="596"/>
      <c r="K8" s="596"/>
      <c r="L8" s="596"/>
      <c r="M8" s="596"/>
    </row>
    <row r="9" spans="1:13" s="595" customFormat="1" ht="24.9" customHeight="1" x14ac:dyDescent="0.35">
      <c r="A9" s="597">
        <v>6</v>
      </c>
      <c r="B9" s="596"/>
      <c r="C9" s="596"/>
      <c r="D9" s="596"/>
      <c r="E9" s="596"/>
      <c r="F9" s="596"/>
      <c r="G9" s="596"/>
      <c r="H9" s="596"/>
      <c r="I9" s="596"/>
      <c r="J9" s="596"/>
      <c r="K9" s="596"/>
      <c r="L9" s="596"/>
      <c r="M9" s="596"/>
    </row>
    <row r="10" spans="1:13" s="595" customFormat="1" ht="24.9" customHeight="1" x14ac:dyDescent="0.35">
      <c r="A10" s="597">
        <v>7</v>
      </c>
      <c r="B10" s="596"/>
      <c r="C10" s="596"/>
      <c r="D10" s="596"/>
      <c r="E10" s="596"/>
      <c r="F10" s="596"/>
      <c r="G10" s="596"/>
      <c r="H10" s="596"/>
      <c r="I10" s="596"/>
      <c r="J10" s="596"/>
      <c r="K10" s="596"/>
      <c r="L10" s="596"/>
      <c r="M10" s="596"/>
    </row>
    <row r="11" spans="1:13" s="595" customFormat="1" ht="24.9" customHeight="1" x14ac:dyDescent="0.35">
      <c r="A11" s="597">
        <v>8</v>
      </c>
      <c r="B11" s="596"/>
      <c r="C11" s="596"/>
      <c r="D11" s="596"/>
      <c r="E11" s="596"/>
      <c r="F11" s="596"/>
      <c r="G11" s="596"/>
      <c r="H11" s="596"/>
      <c r="I11" s="596"/>
      <c r="J11" s="596"/>
      <c r="K11" s="596"/>
      <c r="L11" s="596"/>
      <c r="M11" s="596"/>
    </row>
    <row r="12" spans="1:13" s="595" customFormat="1" ht="24.9" customHeight="1" x14ac:dyDescent="0.35">
      <c r="A12" s="597">
        <v>9</v>
      </c>
      <c r="B12" s="596"/>
      <c r="C12" s="596"/>
      <c r="D12" s="596"/>
      <c r="E12" s="596"/>
      <c r="F12" s="596"/>
      <c r="G12" s="596"/>
      <c r="H12" s="596"/>
      <c r="I12" s="596"/>
      <c r="J12" s="596"/>
      <c r="K12" s="596"/>
      <c r="L12" s="596"/>
      <c r="M12" s="596"/>
    </row>
    <row r="13" spans="1:13" s="595" customFormat="1" ht="24.9" customHeight="1" x14ac:dyDescent="0.35">
      <c r="A13" s="597">
        <v>10</v>
      </c>
      <c r="B13" s="596"/>
      <c r="C13" s="596"/>
      <c r="D13" s="596"/>
      <c r="E13" s="596"/>
      <c r="F13" s="596"/>
      <c r="G13" s="596"/>
      <c r="H13" s="596"/>
      <c r="I13" s="596"/>
      <c r="J13" s="596"/>
      <c r="K13" s="596"/>
      <c r="L13" s="596"/>
      <c r="M13" s="596"/>
    </row>
    <row r="14" spans="1:13" s="595" customFormat="1" ht="24.9" customHeight="1" x14ac:dyDescent="0.35">
      <c r="A14" s="597">
        <v>11</v>
      </c>
      <c r="B14" s="596"/>
      <c r="C14" s="596"/>
      <c r="D14" s="596"/>
      <c r="E14" s="596"/>
      <c r="F14" s="596"/>
      <c r="G14" s="596"/>
      <c r="H14" s="596"/>
      <c r="I14" s="596"/>
      <c r="J14" s="596"/>
      <c r="K14" s="596"/>
      <c r="L14" s="596"/>
      <c r="M14" s="596"/>
    </row>
    <row r="15" spans="1:13" s="595" customFormat="1" ht="24.9" customHeight="1" x14ac:dyDescent="0.35">
      <c r="A15" s="597">
        <v>12</v>
      </c>
      <c r="B15" s="596"/>
      <c r="C15" s="596"/>
      <c r="D15" s="596"/>
      <c r="E15" s="596"/>
      <c r="F15" s="596"/>
      <c r="G15" s="596"/>
      <c r="H15" s="596"/>
      <c r="I15" s="596"/>
      <c r="J15" s="596"/>
      <c r="K15" s="596"/>
      <c r="L15" s="596"/>
      <c r="M15" s="596"/>
    </row>
    <row r="16" spans="1:13" s="595" customFormat="1" ht="24.9" customHeight="1" x14ac:dyDescent="0.35">
      <c r="A16" s="597">
        <v>13</v>
      </c>
      <c r="B16" s="596"/>
      <c r="C16" s="596"/>
      <c r="D16" s="596"/>
      <c r="E16" s="596"/>
      <c r="F16" s="596"/>
      <c r="G16" s="596"/>
      <c r="H16" s="596"/>
      <c r="I16" s="596"/>
      <c r="J16" s="596"/>
      <c r="K16" s="596"/>
      <c r="L16" s="596"/>
      <c r="M16" s="596"/>
    </row>
    <row r="17" spans="1:13" s="595" customFormat="1" ht="24.9" customHeight="1" x14ac:dyDescent="0.35">
      <c r="A17" s="597">
        <v>14</v>
      </c>
      <c r="B17" s="596"/>
      <c r="C17" s="596"/>
      <c r="D17" s="596"/>
      <c r="E17" s="596"/>
      <c r="F17" s="596"/>
      <c r="G17" s="596"/>
      <c r="H17" s="596"/>
      <c r="I17" s="596"/>
      <c r="J17" s="596"/>
      <c r="K17" s="596"/>
      <c r="L17" s="596"/>
      <c r="M17" s="596"/>
    </row>
    <row r="18" spans="1:13" s="595" customFormat="1" ht="24.9" customHeight="1" x14ac:dyDescent="0.35">
      <c r="A18" s="597">
        <v>15</v>
      </c>
      <c r="B18" s="596"/>
      <c r="C18" s="596"/>
      <c r="D18" s="596"/>
      <c r="E18" s="596"/>
      <c r="F18" s="596"/>
      <c r="G18" s="596"/>
      <c r="H18" s="596"/>
      <c r="I18" s="596"/>
      <c r="J18" s="596"/>
      <c r="K18" s="596"/>
      <c r="L18" s="596"/>
      <c r="M18" s="596"/>
    </row>
    <row r="19" spans="1:13" s="595" customFormat="1" ht="24.9" customHeight="1" x14ac:dyDescent="0.35">
      <c r="A19" s="597">
        <v>16</v>
      </c>
      <c r="B19" s="596"/>
      <c r="C19" s="596"/>
      <c r="D19" s="596"/>
      <c r="E19" s="596"/>
      <c r="F19" s="596"/>
      <c r="G19" s="596"/>
      <c r="H19" s="596"/>
      <c r="I19" s="596"/>
      <c r="J19" s="596"/>
      <c r="K19" s="596"/>
      <c r="L19" s="596"/>
      <c r="M19" s="596"/>
    </row>
    <row r="20" spans="1:13" s="595" customFormat="1" ht="24.9" customHeight="1" x14ac:dyDescent="0.35">
      <c r="A20" s="597">
        <v>17</v>
      </c>
      <c r="B20" s="596"/>
      <c r="C20" s="596"/>
      <c r="D20" s="596"/>
      <c r="E20" s="596"/>
      <c r="F20" s="596"/>
      <c r="G20" s="596"/>
      <c r="H20" s="596"/>
      <c r="I20" s="596"/>
      <c r="J20" s="596"/>
      <c r="K20" s="596"/>
      <c r="L20" s="596"/>
      <c r="M20" s="596"/>
    </row>
    <row r="21" spans="1:13" s="595" customFormat="1" ht="24.9" customHeight="1" x14ac:dyDescent="0.35">
      <c r="A21" s="597">
        <v>18</v>
      </c>
      <c r="B21" s="596"/>
      <c r="C21" s="596"/>
      <c r="D21" s="596"/>
      <c r="E21" s="596"/>
      <c r="F21" s="596"/>
      <c r="G21" s="596"/>
      <c r="H21" s="596"/>
      <c r="I21" s="596"/>
      <c r="J21" s="596"/>
      <c r="K21" s="596"/>
      <c r="L21" s="596"/>
      <c r="M21" s="596"/>
    </row>
    <row r="22" spans="1:13" s="595" customFormat="1" ht="24.9" customHeight="1" x14ac:dyDescent="0.35">
      <c r="A22" s="597">
        <v>19</v>
      </c>
      <c r="B22" s="596"/>
      <c r="C22" s="596"/>
      <c r="D22" s="596"/>
      <c r="E22" s="596"/>
      <c r="F22" s="596"/>
      <c r="G22" s="596"/>
      <c r="H22" s="596"/>
      <c r="I22" s="596"/>
      <c r="J22" s="596"/>
      <c r="K22" s="596"/>
      <c r="L22" s="596"/>
      <c r="M22" s="596"/>
    </row>
    <row r="23" spans="1:13" s="595" customFormat="1" ht="24.9" customHeight="1" x14ac:dyDescent="0.35">
      <c r="A23" s="597">
        <v>20</v>
      </c>
      <c r="B23" s="596"/>
      <c r="C23" s="596"/>
      <c r="D23" s="596"/>
      <c r="E23" s="596"/>
      <c r="F23" s="596"/>
      <c r="G23" s="596"/>
      <c r="H23" s="596"/>
      <c r="I23" s="596"/>
      <c r="J23" s="596"/>
      <c r="K23" s="596"/>
      <c r="L23" s="596"/>
      <c r="M23" s="596"/>
    </row>
    <row r="24" spans="1:13" s="595" customFormat="1" ht="24.9" customHeight="1" x14ac:dyDescent="0.35">
      <c r="A24" s="597">
        <v>21</v>
      </c>
      <c r="B24" s="596"/>
      <c r="C24" s="596"/>
      <c r="D24" s="596"/>
      <c r="E24" s="596"/>
      <c r="F24" s="596"/>
      <c r="G24" s="596"/>
      <c r="H24" s="596"/>
      <c r="I24" s="596"/>
      <c r="J24" s="596"/>
      <c r="K24" s="596"/>
      <c r="L24" s="596"/>
      <c r="M24" s="596"/>
    </row>
    <row r="25" spans="1:13" s="595" customFormat="1" ht="24.9" customHeight="1" x14ac:dyDescent="0.35">
      <c r="A25" s="597">
        <v>22</v>
      </c>
      <c r="B25" s="596"/>
      <c r="C25" s="596"/>
      <c r="D25" s="596"/>
      <c r="E25" s="596"/>
      <c r="F25" s="596"/>
      <c r="G25" s="596"/>
      <c r="H25" s="596"/>
      <c r="I25" s="596"/>
      <c r="J25" s="596"/>
      <c r="K25" s="596"/>
      <c r="L25" s="596"/>
      <c r="M25" s="596"/>
    </row>
    <row r="26" spans="1:13" s="595" customFormat="1" ht="24.9" customHeight="1" x14ac:dyDescent="0.35">
      <c r="A26" s="597">
        <v>23</v>
      </c>
      <c r="B26" s="596"/>
      <c r="C26" s="596"/>
      <c r="D26" s="596"/>
      <c r="E26" s="596"/>
      <c r="F26" s="596"/>
      <c r="G26" s="596"/>
      <c r="H26" s="596"/>
      <c r="I26" s="596"/>
      <c r="J26" s="596"/>
      <c r="K26" s="596"/>
      <c r="L26" s="596"/>
      <c r="M26" s="596"/>
    </row>
    <row r="27" spans="1:13" s="595" customFormat="1" ht="24.9" customHeight="1" x14ac:dyDescent="0.35">
      <c r="A27" s="597">
        <v>24</v>
      </c>
      <c r="B27" s="596"/>
      <c r="C27" s="596"/>
      <c r="D27" s="596"/>
      <c r="E27" s="596"/>
      <c r="F27" s="596"/>
      <c r="G27" s="596"/>
      <c r="H27" s="596"/>
      <c r="I27" s="596"/>
      <c r="J27" s="596"/>
      <c r="K27" s="596"/>
      <c r="L27" s="596"/>
      <c r="M27" s="596"/>
    </row>
    <row r="28" spans="1:13" s="595" customFormat="1" ht="24.9" customHeight="1" x14ac:dyDescent="0.35">
      <c r="A28" s="597">
        <v>25</v>
      </c>
      <c r="B28" s="596"/>
      <c r="C28" s="596"/>
      <c r="D28" s="596"/>
      <c r="E28" s="596"/>
      <c r="F28" s="596"/>
      <c r="G28" s="596"/>
      <c r="H28" s="596"/>
      <c r="I28" s="596"/>
      <c r="J28" s="596"/>
      <c r="K28" s="596"/>
      <c r="L28" s="596"/>
      <c r="M28" s="596"/>
    </row>
    <row r="29" spans="1:13" s="595" customFormat="1" ht="24.9" customHeight="1" x14ac:dyDescent="0.35">
      <c r="A29" s="597">
        <v>26</v>
      </c>
      <c r="B29" s="596"/>
      <c r="C29" s="596"/>
      <c r="D29" s="596"/>
      <c r="E29" s="596"/>
      <c r="F29" s="596"/>
      <c r="G29" s="596"/>
      <c r="H29" s="596"/>
      <c r="I29" s="596"/>
      <c r="J29" s="596"/>
      <c r="K29" s="596"/>
      <c r="L29" s="596"/>
      <c r="M29" s="596"/>
    </row>
    <row r="30" spans="1:13" s="595" customFormat="1" ht="24.9" customHeight="1" x14ac:dyDescent="0.35">
      <c r="A30" s="597">
        <v>27</v>
      </c>
      <c r="B30" s="596"/>
      <c r="C30" s="596"/>
      <c r="D30" s="596"/>
      <c r="E30" s="596"/>
      <c r="F30" s="596"/>
      <c r="G30" s="596"/>
      <c r="H30" s="596"/>
      <c r="I30" s="596"/>
      <c r="J30" s="596"/>
      <c r="K30" s="596"/>
      <c r="L30" s="596"/>
      <c r="M30" s="596"/>
    </row>
    <row r="31" spans="1:13" s="595" customFormat="1" ht="24.9" customHeight="1" x14ac:dyDescent="0.3">
      <c r="A31" s="597">
        <v>28</v>
      </c>
      <c r="B31" s="596"/>
      <c r="C31" s="596"/>
      <c r="D31" s="596"/>
      <c r="E31" s="596"/>
      <c r="F31" s="596"/>
      <c r="G31" s="596"/>
      <c r="H31" s="596"/>
      <c r="I31" s="596"/>
      <c r="J31" s="596"/>
      <c r="K31" s="596"/>
      <c r="L31" s="596"/>
      <c r="M31" s="596"/>
    </row>
    <row r="32" spans="1:13" s="595" customFormat="1" ht="24.9" customHeight="1" x14ac:dyDescent="0.3">
      <c r="A32" s="597">
        <v>29</v>
      </c>
      <c r="B32" s="596"/>
      <c r="C32" s="596"/>
      <c r="D32" s="596"/>
      <c r="E32" s="596"/>
      <c r="F32" s="596"/>
      <c r="G32" s="596"/>
      <c r="H32" s="596"/>
      <c r="I32" s="596"/>
      <c r="J32" s="596"/>
      <c r="K32" s="596"/>
      <c r="L32" s="596"/>
      <c r="M32" s="596"/>
    </row>
    <row r="33" spans="1:13" s="595" customFormat="1" ht="24.9" customHeight="1" x14ac:dyDescent="0.3">
      <c r="A33" s="597">
        <v>30</v>
      </c>
      <c r="B33" s="596"/>
      <c r="C33" s="596"/>
      <c r="D33" s="596"/>
      <c r="E33" s="596"/>
      <c r="F33" s="596"/>
      <c r="G33" s="596"/>
      <c r="H33" s="596"/>
      <c r="I33" s="596"/>
      <c r="J33" s="596"/>
      <c r="K33" s="596"/>
      <c r="L33" s="596"/>
      <c r="M33" s="596"/>
    </row>
  </sheetData>
  <mergeCells count="6">
    <mergeCell ref="B2:C2"/>
    <mergeCell ref="L2:M2"/>
    <mergeCell ref="J2:K2"/>
    <mergeCell ref="H2:I2"/>
    <mergeCell ref="F2:G2"/>
    <mergeCell ref="D2:E2"/>
  </mergeCells>
  <pageMargins left="0.27559055118110237" right="0.31496062992125984" top="0.35433070866141736" bottom="0.35433070866141736" header="0.31496062992125984" footer="0.31496062992125984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/>
  <dimension ref="A1:H28"/>
  <sheetViews>
    <sheetView topLeftCell="A10" workbookViewId="0">
      <selection activeCell="K16" sqref="K16"/>
    </sheetView>
  </sheetViews>
  <sheetFormatPr defaultColWidth="9.109375" defaultRowHeight="18" customHeight="1" x14ac:dyDescent="0.3"/>
  <cols>
    <col min="1" max="1" width="8.5546875" style="24" customWidth="1"/>
    <col min="2" max="2" width="15.6640625" style="24" customWidth="1"/>
    <col min="3" max="3" width="8.5546875" style="24" customWidth="1"/>
    <col min="4" max="4" width="15.6640625" style="24" customWidth="1"/>
    <col min="5" max="5" width="8.5546875" style="24" customWidth="1"/>
    <col min="6" max="6" width="15.6640625" style="24" customWidth="1"/>
    <col min="7" max="7" width="8.5546875" style="24" customWidth="1"/>
    <col min="8" max="8" width="15.6640625" style="24" customWidth="1"/>
    <col min="9" max="16384" width="9.109375" style="24"/>
  </cols>
  <sheetData>
    <row r="1" spans="1:8" ht="35.25" customHeight="1" thickTop="1" x14ac:dyDescent="0.4">
      <c r="A1" s="1482" t="s">
        <v>356</v>
      </c>
      <c r="B1" s="1483"/>
      <c r="C1" s="1483"/>
      <c r="D1" s="1483"/>
      <c r="E1" s="1482" t="str">
        <f>A1</f>
        <v>Заплыв __________ дорожка_____</v>
      </c>
      <c r="F1" s="1483"/>
      <c r="G1" s="1483"/>
      <c r="H1" s="1484"/>
    </row>
    <row r="2" spans="1:8" ht="30" customHeight="1" x14ac:dyDescent="0.35">
      <c r="A2" s="359">
        <v>100</v>
      </c>
      <c r="B2" s="357"/>
      <c r="C2" s="357">
        <f>900</f>
        <v>900</v>
      </c>
      <c r="D2" s="367"/>
      <c r="E2" s="359">
        <v>100</v>
      </c>
      <c r="F2" s="357"/>
      <c r="G2" s="357">
        <f>900</f>
        <v>900</v>
      </c>
      <c r="H2" s="360"/>
    </row>
    <row r="3" spans="1:8" ht="30" customHeight="1" x14ac:dyDescent="0.35">
      <c r="A3" s="359">
        <f>A2+100</f>
        <v>200</v>
      </c>
      <c r="B3" s="358"/>
      <c r="C3" s="357">
        <f>C2+100</f>
        <v>1000</v>
      </c>
      <c r="D3" s="368"/>
      <c r="E3" s="359">
        <f>E2+100</f>
        <v>200</v>
      </c>
      <c r="F3" s="358"/>
      <c r="G3" s="357">
        <f>G2+100</f>
        <v>1000</v>
      </c>
      <c r="H3" s="361"/>
    </row>
    <row r="4" spans="1:8" ht="30" customHeight="1" x14ac:dyDescent="0.35">
      <c r="A4" s="359">
        <f t="shared" ref="A4:C17" si="0">A3+100</f>
        <v>300</v>
      </c>
      <c r="B4" s="357"/>
      <c r="C4" s="357">
        <f t="shared" si="0"/>
        <v>1100</v>
      </c>
      <c r="D4" s="367"/>
      <c r="E4" s="359">
        <f t="shared" ref="E4:E9" si="1">E3+100</f>
        <v>300</v>
      </c>
      <c r="F4" s="357"/>
      <c r="G4" s="357">
        <f t="shared" ref="G4:G8" si="2">G3+100</f>
        <v>1100</v>
      </c>
      <c r="H4" s="360"/>
    </row>
    <row r="5" spans="1:8" ht="30" customHeight="1" x14ac:dyDescent="0.35">
      <c r="A5" s="359">
        <f t="shared" si="0"/>
        <v>400</v>
      </c>
      <c r="B5" s="358"/>
      <c r="C5" s="357">
        <f t="shared" si="0"/>
        <v>1200</v>
      </c>
      <c r="D5" s="368"/>
      <c r="E5" s="359">
        <f t="shared" si="1"/>
        <v>400</v>
      </c>
      <c r="F5" s="358"/>
      <c r="G5" s="357">
        <f t="shared" si="2"/>
        <v>1200</v>
      </c>
      <c r="H5" s="361"/>
    </row>
    <row r="6" spans="1:8" ht="30" customHeight="1" x14ac:dyDescent="0.35">
      <c r="A6" s="359">
        <f t="shared" si="0"/>
        <v>500</v>
      </c>
      <c r="B6" s="357"/>
      <c r="C6" s="357">
        <f t="shared" si="0"/>
        <v>1300</v>
      </c>
      <c r="D6" s="367"/>
      <c r="E6" s="359">
        <f t="shared" si="1"/>
        <v>500</v>
      </c>
      <c r="F6" s="357"/>
      <c r="G6" s="357">
        <f t="shared" si="2"/>
        <v>1300</v>
      </c>
      <c r="H6" s="360"/>
    </row>
    <row r="7" spans="1:8" ht="30" customHeight="1" x14ac:dyDescent="0.35">
      <c r="A7" s="359">
        <f t="shared" si="0"/>
        <v>600</v>
      </c>
      <c r="B7" s="358"/>
      <c r="C7" s="357">
        <f t="shared" si="0"/>
        <v>1400</v>
      </c>
      <c r="D7" s="368"/>
      <c r="E7" s="359">
        <f t="shared" si="1"/>
        <v>600</v>
      </c>
      <c r="F7" s="358"/>
      <c r="G7" s="357">
        <f t="shared" si="2"/>
        <v>1400</v>
      </c>
      <c r="H7" s="361"/>
    </row>
    <row r="8" spans="1:8" ht="30" customHeight="1" x14ac:dyDescent="0.35">
      <c r="A8" s="359">
        <f t="shared" si="0"/>
        <v>700</v>
      </c>
      <c r="B8" s="357"/>
      <c r="C8" s="357">
        <f t="shared" si="0"/>
        <v>1500</v>
      </c>
      <c r="D8" s="367"/>
      <c r="E8" s="359">
        <f t="shared" si="1"/>
        <v>700</v>
      </c>
      <c r="F8" s="357"/>
      <c r="G8" s="357">
        <f t="shared" si="2"/>
        <v>1500</v>
      </c>
      <c r="H8" s="360"/>
    </row>
    <row r="9" spans="1:8" ht="30" customHeight="1" thickBot="1" x14ac:dyDescent="0.4">
      <c r="A9" s="362">
        <f t="shared" si="0"/>
        <v>800</v>
      </c>
      <c r="B9" s="365"/>
      <c r="C9" s="363"/>
      <c r="D9" s="369"/>
      <c r="E9" s="362">
        <f t="shared" si="1"/>
        <v>800</v>
      </c>
      <c r="F9" s="365"/>
      <c r="G9" s="363"/>
      <c r="H9" s="366"/>
    </row>
    <row r="10" spans="1:8" ht="35.25" customHeight="1" thickTop="1" x14ac:dyDescent="0.5">
      <c r="A10" s="1482" t="str">
        <f>A1</f>
        <v>Заплыв __________ дорожка_____</v>
      </c>
      <c r="B10" s="1483"/>
      <c r="C10" s="1483"/>
      <c r="D10" s="1483"/>
      <c r="E10" s="1482" t="str">
        <f>A1</f>
        <v>Заплыв __________ дорожка_____</v>
      </c>
      <c r="F10" s="1483"/>
      <c r="G10" s="1483"/>
      <c r="H10" s="1484"/>
    </row>
    <row r="11" spans="1:8" ht="30" customHeight="1" x14ac:dyDescent="0.35">
      <c r="A11" s="359">
        <v>100</v>
      </c>
      <c r="B11" s="357"/>
      <c r="C11" s="357">
        <v>900</v>
      </c>
      <c r="D11" s="367"/>
      <c r="E11" s="359">
        <v>100</v>
      </c>
      <c r="F11" s="357"/>
      <c r="G11" s="357">
        <v>900</v>
      </c>
      <c r="H11" s="360"/>
    </row>
    <row r="12" spans="1:8" ht="30" customHeight="1" x14ac:dyDescent="0.35">
      <c r="A12" s="359">
        <f t="shared" si="0"/>
        <v>200</v>
      </c>
      <c r="B12" s="358"/>
      <c r="C12" s="357">
        <f t="shared" si="0"/>
        <v>1000</v>
      </c>
      <c r="D12" s="368"/>
      <c r="E12" s="359">
        <f t="shared" ref="E12:E17" si="3">E11+100</f>
        <v>200</v>
      </c>
      <c r="F12" s="358"/>
      <c r="G12" s="357">
        <f t="shared" ref="G12:G17" si="4">G11+100</f>
        <v>1000</v>
      </c>
      <c r="H12" s="361"/>
    </row>
    <row r="13" spans="1:8" ht="30" customHeight="1" x14ac:dyDescent="0.35">
      <c r="A13" s="359">
        <f t="shared" si="0"/>
        <v>300</v>
      </c>
      <c r="B13" s="357"/>
      <c r="C13" s="357">
        <f t="shared" si="0"/>
        <v>1100</v>
      </c>
      <c r="D13" s="367"/>
      <c r="E13" s="359">
        <f t="shared" si="3"/>
        <v>300</v>
      </c>
      <c r="F13" s="357"/>
      <c r="G13" s="357">
        <f t="shared" si="4"/>
        <v>1100</v>
      </c>
      <c r="H13" s="360"/>
    </row>
    <row r="14" spans="1:8" ht="30" customHeight="1" x14ac:dyDescent="0.35">
      <c r="A14" s="359">
        <f t="shared" si="0"/>
        <v>400</v>
      </c>
      <c r="B14" s="358"/>
      <c r="C14" s="357">
        <f t="shared" si="0"/>
        <v>1200</v>
      </c>
      <c r="D14" s="368"/>
      <c r="E14" s="359">
        <f t="shared" si="3"/>
        <v>400</v>
      </c>
      <c r="F14" s="358"/>
      <c r="G14" s="357">
        <f t="shared" si="4"/>
        <v>1200</v>
      </c>
      <c r="H14" s="361"/>
    </row>
    <row r="15" spans="1:8" ht="30" customHeight="1" x14ac:dyDescent="0.35">
      <c r="A15" s="359">
        <f t="shared" si="0"/>
        <v>500</v>
      </c>
      <c r="B15" s="357"/>
      <c r="C15" s="357">
        <f t="shared" si="0"/>
        <v>1300</v>
      </c>
      <c r="D15" s="367"/>
      <c r="E15" s="359">
        <f t="shared" si="3"/>
        <v>500</v>
      </c>
      <c r="F15" s="357"/>
      <c r="G15" s="357">
        <f t="shared" si="4"/>
        <v>1300</v>
      </c>
      <c r="H15" s="360"/>
    </row>
    <row r="16" spans="1:8" ht="30" customHeight="1" x14ac:dyDescent="0.35">
      <c r="A16" s="359">
        <f t="shared" si="0"/>
        <v>600</v>
      </c>
      <c r="B16" s="358"/>
      <c r="C16" s="357">
        <f t="shared" si="0"/>
        <v>1400</v>
      </c>
      <c r="D16" s="368"/>
      <c r="E16" s="359">
        <f t="shared" si="3"/>
        <v>600</v>
      </c>
      <c r="F16" s="358"/>
      <c r="G16" s="357">
        <f t="shared" si="4"/>
        <v>1400</v>
      </c>
      <c r="H16" s="361"/>
    </row>
    <row r="17" spans="1:8" ht="30" customHeight="1" x14ac:dyDescent="0.35">
      <c r="A17" s="359">
        <f t="shared" si="0"/>
        <v>700</v>
      </c>
      <c r="B17" s="357"/>
      <c r="C17" s="357">
        <f t="shared" si="0"/>
        <v>1500</v>
      </c>
      <c r="D17" s="367"/>
      <c r="E17" s="359">
        <f t="shared" si="3"/>
        <v>700</v>
      </c>
      <c r="F17" s="357"/>
      <c r="G17" s="357">
        <f t="shared" si="4"/>
        <v>1500</v>
      </c>
      <c r="H17" s="360"/>
    </row>
    <row r="18" spans="1:8" ht="30" customHeight="1" thickBot="1" x14ac:dyDescent="0.4">
      <c r="A18" s="362">
        <v>800</v>
      </c>
      <c r="B18" s="363"/>
      <c r="C18" s="363"/>
      <c r="D18" s="370"/>
      <c r="E18" s="362">
        <v>800</v>
      </c>
      <c r="F18" s="363"/>
      <c r="G18" s="363"/>
      <c r="H18" s="364"/>
    </row>
    <row r="19" spans="1:8" ht="35.25" customHeight="1" thickTop="1" x14ac:dyDescent="0.5">
      <c r="A19" s="1482" t="str">
        <f>A1</f>
        <v>Заплыв __________ дорожка_____</v>
      </c>
      <c r="B19" s="1483"/>
      <c r="C19" s="1483"/>
      <c r="D19" s="1483"/>
      <c r="E19" s="1482" t="str">
        <f>A1</f>
        <v>Заплыв __________ дорожка_____</v>
      </c>
      <c r="F19" s="1483"/>
      <c r="G19" s="1483"/>
      <c r="H19" s="1484"/>
    </row>
    <row r="20" spans="1:8" ht="30" customHeight="1" x14ac:dyDescent="0.3">
      <c r="A20" s="359">
        <v>100</v>
      </c>
      <c r="B20" s="358"/>
      <c r="C20" s="357">
        <v>900</v>
      </c>
      <c r="D20" s="368"/>
      <c r="E20" s="359">
        <v>100</v>
      </c>
      <c r="F20" s="358"/>
      <c r="G20" s="357">
        <v>900</v>
      </c>
      <c r="H20" s="361"/>
    </row>
    <row r="21" spans="1:8" ht="30" customHeight="1" x14ac:dyDescent="0.3">
      <c r="A21" s="359">
        <f t="shared" ref="A21:A27" si="5">A20+100</f>
        <v>200</v>
      </c>
      <c r="B21" s="357"/>
      <c r="C21" s="357">
        <f t="shared" ref="C21:C26" si="6">C20+100</f>
        <v>1000</v>
      </c>
      <c r="D21" s="367"/>
      <c r="E21" s="359">
        <f t="shared" ref="E21:E27" si="7">E20+100</f>
        <v>200</v>
      </c>
      <c r="F21" s="357"/>
      <c r="G21" s="357">
        <f t="shared" ref="G21:G26" si="8">G20+100</f>
        <v>1000</v>
      </c>
      <c r="H21" s="360"/>
    </row>
    <row r="22" spans="1:8" ht="30" customHeight="1" x14ac:dyDescent="0.3">
      <c r="A22" s="359">
        <f t="shared" si="5"/>
        <v>300</v>
      </c>
      <c r="B22" s="358"/>
      <c r="C22" s="357">
        <f t="shared" si="6"/>
        <v>1100</v>
      </c>
      <c r="D22" s="368"/>
      <c r="E22" s="359">
        <f t="shared" si="7"/>
        <v>300</v>
      </c>
      <c r="F22" s="358"/>
      <c r="G22" s="357">
        <f t="shared" si="8"/>
        <v>1100</v>
      </c>
      <c r="H22" s="361"/>
    </row>
    <row r="23" spans="1:8" ht="30" customHeight="1" x14ac:dyDescent="0.3">
      <c r="A23" s="359">
        <f t="shared" si="5"/>
        <v>400</v>
      </c>
      <c r="B23" s="357"/>
      <c r="C23" s="357">
        <f t="shared" si="6"/>
        <v>1200</v>
      </c>
      <c r="D23" s="367"/>
      <c r="E23" s="359">
        <f t="shared" si="7"/>
        <v>400</v>
      </c>
      <c r="F23" s="357"/>
      <c r="G23" s="357">
        <f t="shared" si="8"/>
        <v>1200</v>
      </c>
      <c r="H23" s="360"/>
    </row>
    <row r="24" spans="1:8" ht="30" customHeight="1" x14ac:dyDescent="0.3">
      <c r="A24" s="359">
        <f t="shared" si="5"/>
        <v>500</v>
      </c>
      <c r="B24" s="358"/>
      <c r="C24" s="357">
        <f t="shared" si="6"/>
        <v>1300</v>
      </c>
      <c r="D24" s="368"/>
      <c r="E24" s="359">
        <f t="shared" si="7"/>
        <v>500</v>
      </c>
      <c r="F24" s="358"/>
      <c r="G24" s="357">
        <f t="shared" si="8"/>
        <v>1300</v>
      </c>
      <c r="H24" s="361"/>
    </row>
    <row r="25" spans="1:8" ht="30" customHeight="1" x14ac:dyDescent="0.3">
      <c r="A25" s="359">
        <f t="shared" si="5"/>
        <v>600</v>
      </c>
      <c r="B25" s="357"/>
      <c r="C25" s="357">
        <f t="shared" si="6"/>
        <v>1400</v>
      </c>
      <c r="D25" s="367"/>
      <c r="E25" s="359">
        <f t="shared" si="7"/>
        <v>600</v>
      </c>
      <c r="F25" s="357"/>
      <c r="G25" s="357">
        <f t="shared" si="8"/>
        <v>1400</v>
      </c>
      <c r="H25" s="360"/>
    </row>
    <row r="26" spans="1:8" ht="30" customHeight="1" x14ac:dyDescent="0.3">
      <c r="A26" s="359">
        <f t="shared" si="5"/>
        <v>700</v>
      </c>
      <c r="B26" s="358"/>
      <c r="C26" s="357">
        <f t="shared" si="6"/>
        <v>1500</v>
      </c>
      <c r="D26" s="368"/>
      <c r="E26" s="359">
        <f t="shared" si="7"/>
        <v>700</v>
      </c>
      <c r="F26" s="358"/>
      <c r="G26" s="357">
        <f t="shared" si="8"/>
        <v>1500</v>
      </c>
      <c r="H26" s="361"/>
    </row>
    <row r="27" spans="1:8" ht="30" customHeight="1" thickBot="1" x14ac:dyDescent="0.35">
      <c r="A27" s="362">
        <f t="shared" si="5"/>
        <v>800</v>
      </c>
      <c r="B27" s="363"/>
      <c r="C27" s="363"/>
      <c r="D27" s="370"/>
      <c r="E27" s="362">
        <f t="shared" si="7"/>
        <v>800</v>
      </c>
      <c r="F27" s="363"/>
      <c r="G27" s="363"/>
      <c r="H27" s="364"/>
    </row>
    <row r="28" spans="1:8" ht="18" customHeight="1" thickTop="1" x14ac:dyDescent="0.3"/>
  </sheetData>
  <mergeCells count="6">
    <mergeCell ref="A1:D1"/>
    <mergeCell ref="E1:H1"/>
    <mergeCell ref="A10:D10"/>
    <mergeCell ref="E10:H10"/>
    <mergeCell ref="A19:D19"/>
    <mergeCell ref="E19:H19"/>
  </mergeCells>
  <pageMargins left="0.23622047244094491" right="0.23622047244094491" top="0.23622047244094491" bottom="0.23622047244094491" header="0" footer="0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Q36"/>
  <sheetViews>
    <sheetView zoomScale="55" zoomScaleNormal="55" workbookViewId="0">
      <selection activeCell="B2" sqref="B2:F2"/>
    </sheetView>
  </sheetViews>
  <sheetFormatPr defaultColWidth="9.109375" defaultRowHeight="14.4" x14ac:dyDescent="0.3"/>
  <cols>
    <col min="1" max="1" width="17.6640625" style="605" customWidth="1"/>
    <col min="2" max="2" width="11.88671875" style="605" customWidth="1"/>
    <col min="3" max="4" width="9.109375" style="605"/>
    <col min="5" max="5" width="7.44140625" style="605" customWidth="1"/>
    <col min="6" max="6" width="35.88671875" style="605" customWidth="1"/>
    <col min="7" max="10" width="9.109375" style="605"/>
    <col min="11" max="11" width="0.88671875" style="605" customWidth="1"/>
    <col min="12" max="16384" width="9.109375" style="605"/>
  </cols>
  <sheetData>
    <row r="1" spans="1:17" s="604" customFormat="1" ht="342" customHeight="1" x14ac:dyDescent="0.3"/>
    <row r="2" spans="1:17" ht="42.75" customHeight="1" x14ac:dyDescent="0.45">
      <c r="A2" s="604"/>
      <c r="B2" s="1485" t="e">
        <f>#REF!</f>
        <v>#REF!</v>
      </c>
      <c r="C2" s="1485"/>
      <c r="D2" s="1485"/>
      <c r="E2" s="1485"/>
      <c r="F2" s="1485"/>
      <c r="P2" s="606"/>
      <c r="Q2" s="607"/>
    </row>
    <row r="3" spans="1:17" s="608" customFormat="1" ht="48" customHeight="1" x14ac:dyDescent="0.55000000000000004">
      <c r="D3" s="609" t="s">
        <v>716</v>
      </c>
      <c r="E3" s="610" t="e">
        <f>#REF!</f>
        <v>#REF!</v>
      </c>
      <c r="F3" s="608" t="s">
        <v>717</v>
      </c>
      <c r="P3" s="606"/>
      <c r="Q3" s="607"/>
    </row>
    <row r="4" spans="1:17" ht="57.75" customHeight="1" x14ac:dyDescent="0.4">
      <c r="A4" s="608"/>
      <c r="B4" s="1486" t="s">
        <v>718</v>
      </c>
      <c r="C4" s="1486"/>
      <c r="D4" s="1486"/>
      <c r="E4" s="1486"/>
      <c r="F4" s="1486"/>
      <c r="P4" s="606"/>
      <c r="Q4" s="607"/>
    </row>
    <row r="5" spans="1:17" s="611" customFormat="1" ht="49.5" customHeight="1" x14ac:dyDescent="0.4">
      <c r="B5" s="1487" t="s">
        <v>719</v>
      </c>
      <c r="C5" s="1487"/>
      <c r="D5" s="1487"/>
      <c r="E5" s="1487"/>
      <c r="F5" s="1487"/>
      <c r="P5" s="606"/>
      <c r="Q5" s="607"/>
    </row>
    <row r="6" spans="1:17" ht="42.75" customHeight="1" x14ac:dyDescent="0.3">
      <c r="A6" s="611"/>
      <c r="B6" s="612"/>
      <c r="C6" s="613" t="s">
        <v>720</v>
      </c>
      <c r="D6" s="1488" t="e">
        <f>#REF!</f>
        <v>#REF!</v>
      </c>
      <c r="E6" s="1488"/>
      <c r="F6" s="1488"/>
    </row>
    <row r="7" spans="1:17" s="608" customFormat="1" ht="53.25" customHeight="1" x14ac:dyDescent="0.4">
      <c r="B7" s="614"/>
      <c r="C7" s="614"/>
      <c r="D7" s="613" t="s">
        <v>721</v>
      </c>
      <c r="E7" s="1489" t="e">
        <f>#REF!</f>
        <v>#REF!</v>
      </c>
      <c r="F7" s="1489"/>
    </row>
    <row r="8" spans="1:17" s="615" customFormat="1" ht="18.75" customHeight="1" x14ac:dyDescent="0.4"/>
    <row r="9" spans="1:17" ht="18.75" customHeight="1" x14ac:dyDescent="0.35">
      <c r="B9" s="616" t="s">
        <v>722</v>
      </c>
      <c r="C9" s="617"/>
      <c r="D9" s="617"/>
      <c r="E9" s="617"/>
      <c r="F9" s="618" t="s">
        <v>723</v>
      </c>
    </row>
    <row r="10" spans="1:17" ht="101.25" customHeight="1" x14ac:dyDescent="0.3"/>
    <row r="14" spans="1:17" s="604" customFormat="1" ht="342" customHeight="1" x14ac:dyDescent="0.25"/>
    <row r="15" spans="1:17" ht="42.75" customHeight="1" x14ac:dyDescent="0.4">
      <c r="A15" s="604"/>
      <c r="B15" s="1485" t="e">
        <f>#REF!</f>
        <v>#REF!</v>
      </c>
      <c r="C15" s="1485"/>
      <c r="D15" s="1485"/>
      <c r="E15" s="1485"/>
      <c r="F15" s="1485"/>
      <c r="P15" s="606"/>
      <c r="Q15" s="607"/>
    </row>
    <row r="16" spans="1:17" s="608" customFormat="1" ht="48" customHeight="1" x14ac:dyDescent="0.55000000000000004">
      <c r="D16" s="609" t="s">
        <v>716</v>
      </c>
      <c r="E16" s="610" t="e">
        <f>#REF!</f>
        <v>#REF!</v>
      </c>
      <c r="F16" s="608" t="s">
        <v>717</v>
      </c>
      <c r="P16" s="606"/>
      <c r="Q16" s="607"/>
    </row>
    <row r="17" spans="1:17" ht="57.75" customHeight="1" x14ac:dyDescent="0.4">
      <c r="A17" s="608"/>
      <c r="B17" s="1486" t="s">
        <v>718</v>
      </c>
      <c r="C17" s="1486"/>
      <c r="D17" s="1486"/>
      <c r="E17" s="1486"/>
      <c r="F17" s="1486"/>
      <c r="P17" s="606"/>
      <c r="Q17" s="607"/>
    </row>
    <row r="18" spans="1:17" s="611" customFormat="1" ht="49.5" customHeight="1" x14ac:dyDescent="0.4">
      <c r="B18" s="1487" t="s">
        <v>719</v>
      </c>
      <c r="C18" s="1487"/>
      <c r="D18" s="1487"/>
      <c r="E18" s="1487"/>
      <c r="F18" s="1487"/>
      <c r="P18" s="606"/>
      <c r="Q18" s="607"/>
    </row>
    <row r="19" spans="1:17" ht="42.75" customHeight="1" x14ac:dyDescent="0.3">
      <c r="A19" s="611"/>
      <c r="B19" s="612"/>
      <c r="C19" s="613" t="s">
        <v>720</v>
      </c>
      <c r="D19" s="1488" t="e">
        <f>#REF!</f>
        <v>#REF!</v>
      </c>
      <c r="E19" s="1488"/>
      <c r="F19" s="1488"/>
    </row>
    <row r="20" spans="1:17" s="608" customFormat="1" ht="53.25" customHeight="1" x14ac:dyDescent="0.4">
      <c r="B20" s="614"/>
      <c r="C20" s="614"/>
      <c r="D20" s="613" t="s">
        <v>721</v>
      </c>
      <c r="E20" s="1489" t="e">
        <f>#REF!</f>
        <v>#REF!</v>
      </c>
      <c r="F20" s="1489"/>
    </row>
    <row r="21" spans="1:17" s="615" customFormat="1" ht="18.75" customHeight="1" x14ac:dyDescent="0.4"/>
    <row r="22" spans="1:17" ht="18.75" customHeight="1" x14ac:dyDescent="0.35">
      <c r="B22" s="616" t="s">
        <v>722</v>
      </c>
      <c r="C22" s="617"/>
      <c r="D22" s="617"/>
      <c r="E22" s="617"/>
      <c r="F22" s="618" t="s">
        <v>723</v>
      </c>
    </row>
    <row r="23" spans="1:17" ht="101.25" customHeight="1" x14ac:dyDescent="0.3"/>
    <row r="27" spans="1:17" s="604" customFormat="1" ht="342" customHeight="1" x14ac:dyDescent="0.25"/>
    <row r="28" spans="1:17" ht="42.75" customHeight="1" x14ac:dyDescent="0.4">
      <c r="A28" s="604"/>
      <c r="B28" s="1485" t="e">
        <f>#REF!</f>
        <v>#REF!</v>
      </c>
      <c r="C28" s="1485"/>
      <c r="D28" s="1485"/>
      <c r="E28" s="1485"/>
      <c r="F28" s="1485"/>
      <c r="P28" s="606"/>
      <c r="Q28" s="607"/>
    </row>
    <row r="29" spans="1:17" s="608" customFormat="1" ht="48" customHeight="1" x14ac:dyDescent="0.55000000000000004">
      <c r="D29" s="609" t="s">
        <v>716</v>
      </c>
      <c r="E29" s="610" t="e">
        <f>#REF!</f>
        <v>#REF!</v>
      </c>
      <c r="F29" s="608" t="s">
        <v>717</v>
      </c>
      <c r="P29" s="606"/>
      <c r="Q29" s="607"/>
    </row>
    <row r="30" spans="1:17" ht="57.75" customHeight="1" x14ac:dyDescent="0.4">
      <c r="A30" s="608"/>
      <c r="B30" s="1486" t="s">
        <v>718</v>
      </c>
      <c r="C30" s="1486"/>
      <c r="D30" s="1486"/>
      <c r="E30" s="1486"/>
      <c r="F30" s="1486"/>
      <c r="P30" s="606"/>
      <c r="Q30" s="607"/>
    </row>
    <row r="31" spans="1:17" s="611" customFormat="1" ht="49.5" customHeight="1" x14ac:dyDescent="0.4">
      <c r="B31" s="1487" t="s">
        <v>719</v>
      </c>
      <c r="C31" s="1487"/>
      <c r="D31" s="1487"/>
      <c r="E31" s="1487"/>
      <c r="F31" s="1487"/>
      <c r="P31" s="606"/>
      <c r="Q31" s="607"/>
    </row>
    <row r="32" spans="1:17" ht="42.75" customHeight="1" x14ac:dyDescent="0.3">
      <c r="A32" s="611"/>
      <c r="B32" s="612"/>
      <c r="C32" s="613" t="s">
        <v>720</v>
      </c>
      <c r="D32" s="1488" t="e">
        <f>#REF!</f>
        <v>#REF!</v>
      </c>
      <c r="E32" s="1488"/>
      <c r="F32" s="1488"/>
    </row>
    <row r="33" spans="2:6" s="608" customFormat="1" ht="53.25" customHeight="1" x14ac:dyDescent="0.4">
      <c r="B33" s="614"/>
      <c r="C33" s="614"/>
      <c r="D33" s="613" t="s">
        <v>721</v>
      </c>
      <c r="E33" s="1489" t="e">
        <f>#REF!</f>
        <v>#REF!</v>
      </c>
      <c r="F33" s="1489"/>
    </row>
    <row r="34" spans="2:6" s="615" customFormat="1" ht="18.75" customHeight="1" x14ac:dyDescent="0.4"/>
    <row r="35" spans="2:6" ht="18.75" customHeight="1" x14ac:dyDescent="0.35">
      <c r="B35" s="616" t="s">
        <v>722</v>
      </c>
      <c r="C35" s="617"/>
      <c r="D35" s="617"/>
      <c r="E35" s="617"/>
      <c r="F35" s="618" t="s">
        <v>723</v>
      </c>
    </row>
    <row r="36" spans="2:6" ht="101.25" customHeight="1" x14ac:dyDescent="0.3"/>
  </sheetData>
  <mergeCells count="15">
    <mergeCell ref="B15:F15"/>
    <mergeCell ref="B17:F17"/>
    <mergeCell ref="B18:F18"/>
    <mergeCell ref="D19:F19"/>
    <mergeCell ref="E20:F20"/>
    <mergeCell ref="B28:F28"/>
    <mergeCell ref="B30:F30"/>
    <mergeCell ref="B31:F31"/>
    <mergeCell ref="D32:F32"/>
    <mergeCell ref="E33:F33"/>
    <mergeCell ref="B2:F2"/>
    <mergeCell ref="B4:F4"/>
    <mergeCell ref="B5:F5"/>
    <mergeCell ref="D6:F6"/>
    <mergeCell ref="E7:F7"/>
  </mergeCells>
  <pageMargins left="0.27569444444444402" right="0.27569444444444402" top="0.27569444444444402" bottom="0.27569444444444402" header="0.51180555555555496" footer="0.51180555555555496"/>
  <pageSetup paperSize="9" firstPageNumber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9"/>
  <sheetViews>
    <sheetView view="pageBreakPreview" topLeftCell="A14" zoomScale="115" zoomScaleNormal="97" zoomScaleSheetLayoutView="115" zoomScalePageLayoutView="75" workbookViewId="0">
      <pane xSplit="3" ySplit="5" topLeftCell="D31" activePane="bottomRight" state="frozen"/>
      <selection activeCell="A14" sqref="A14"/>
      <selection pane="topRight" activeCell="D14" sqref="D14"/>
      <selection pane="bottomLeft" activeCell="A19" sqref="A19"/>
      <selection pane="bottomRight" activeCell="C79" sqref="C79:V79"/>
    </sheetView>
  </sheetViews>
  <sheetFormatPr defaultColWidth="5.44140625" defaultRowHeight="18" x14ac:dyDescent="0.3"/>
  <cols>
    <col min="1" max="1" width="5" style="950" customWidth="1"/>
    <col min="2" max="2" width="17.33203125" style="950" customWidth="1"/>
    <col min="3" max="3" width="10.109375" style="950" customWidth="1"/>
    <col min="4" max="4" width="9.6640625" style="950" customWidth="1"/>
    <col min="5" max="22" width="9.33203125" style="950" customWidth="1"/>
    <col min="23" max="256" width="5.44140625" style="950"/>
    <col min="257" max="257" width="5" style="950" customWidth="1"/>
    <col min="258" max="258" width="17.33203125" style="950" customWidth="1"/>
    <col min="259" max="259" width="10.109375" style="950" customWidth="1"/>
    <col min="260" max="260" width="9.6640625" style="950" customWidth="1"/>
    <col min="261" max="278" width="9.33203125" style="950" customWidth="1"/>
    <col min="279" max="512" width="5.44140625" style="950"/>
    <col min="513" max="513" width="5" style="950" customWidth="1"/>
    <col min="514" max="514" width="17.33203125" style="950" customWidth="1"/>
    <col min="515" max="515" width="10.109375" style="950" customWidth="1"/>
    <col min="516" max="516" width="9.6640625" style="950" customWidth="1"/>
    <col min="517" max="534" width="9.33203125" style="950" customWidth="1"/>
    <col min="535" max="768" width="5.44140625" style="950"/>
    <col min="769" max="769" width="5" style="950" customWidth="1"/>
    <col min="770" max="770" width="17.33203125" style="950" customWidth="1"/>
    <col min="771" max="771" width="10.109375" style="950" customWidth="1"/>
    <col min="772" max="772" width="9.6640625" style="950" customWidth="1"/>
    <col min="773" max="790" width="9.33203125" style="950" customWidth="1"/>
    <col min="791" max="1024" width="5.44140625" style="950"/>
    <col min="1025" max="1025" width="5" style="950" customWidth="1"/>
    <col min="1026" max="1026" width="17.33203125" style="950" customWidth="1"/>
    <col min="1027" max="1027" width="10.109375" style="950" customWidth="1"/>
    <col min="1028" max="1028" width="9.6640625" style="950" customWidth="1"/>
    <col min="1029" max="1046" width="9.33203125" style="950" customWidth="1"/>
    <col min="1047" max="1280" width="5.44140625" style="950"/>
    <col min="1281" max="1281" width="5" style="950" customWidth="1"/>
    <col min="1282" max="1282" width="17.33203125" style="950" customWidth="1"/>
    <col min="1283" max="1283" width="10.109375" style="950" customWidth="1"/>
    <col min="1284" max="1284" width="9.6640625" style="950" customWidth="1"/>
    <col min="1285" max="1302" width="9.33203125" style="950" customWidth="1"/>
    <col min="1303" max="1536" width="5.44140625" style="950"/>
    <col min="1537" max="1537" width="5" style="950" customWidth="1"/>
    <col min="1538" max="1538" width="17.33203125" style="950" customWidth="1"/>
    <col min="1539" max="1539" width="10.109375" style="950" customWidth="1"/>
    <col min="1540" max="1540" width="9.6640625" style="950" customWidth="1"/>
    <col min="1541" max="1558" width="9.33203125" style="950" customWidth="1"/>
    <col min="1559" max="1792" width="5.44140625" style="950"/>
    <col min="1793" max="1793" width="5" style="950" customWidth="1"/>
    <col min="1794" max="1794" width="17.33203125" style="950" customWidth="1"/>
    <col min="1795" max="1795" width="10.109375" style="950" customWidth="1"/>
    <col min="1796" max="1796" width="9.6640625" style="950" customWidth="1"/>
    <col min="1797" max="1814" width="9.33203125" style="950" customWidth="1"/>
    <col min="1815" max="2048" width="5.44140625" style="950"/>
    <col min="2049" max="2049" width="5" style="950" customWidth="1"/>
    <col min="2050" max="2050" width="17.33203125" style="950" customWidth="1"/>
    <col min="2051" max="2051" width="10.109375" style="950" customWidth="1"/>
    <col min="2052" max="2052" width="9.6640625" style="950" customWidth="1"/>
    <col min="2053" max="2070" width="9.33203125" style="950" customWidth="1"/>
    <col min="2071" max="2304" width="5.44140625" style="950"/>
    <col min="2305" max="2305" width="5" style="950" customWidth="1"/>
    <col min="2306" max="2306" width="17.33203125" style="950" customWidth="1"/>
    <col min="2307" max="2307" width="10.109375" style="950" customWidth="1"/>
    <col min="2308" max="2308" width="9.6640625" style="950" customWidth="1"/>
    <col min="2309" max="2326" width="9.33203125" style="950" customWidth="1"/>
    <col min="2327" max="2560" width="5.44140625" style="950"/>
    <col min="2561" max="2561" width="5" style="950" customWidth="1"/>
    <col min="2562" max="2562" width="17.33203125" style="950" customWidth="1"/>
    <col min="2563" max="2563" width="10.109375" style="950" customWidth="1"/>
    <col min="2564" max="2564" width="9.6640625" style="950" customWidth="1"/>
    <col min="2565" max="2582" width="9.33203125" style="950" customWidth="1"/>
    <col min="2583" max="2816" width="5.44140625" style="950"/>
    <col min="2817" max="2817" width="5" style="950" customWidth="1"/>
    <col min="2818" max="2818" width="17.33203125" style="950" customWidth="1"/>
    <col min="2819" max="2819" width="10.109375" style="950" customWidth="1"/>
    <col min="2820" max="2820" width="9.6640625" style="950" customWidth="1"/>
    <col min="2821" max="2838" width="9.33203125" style="950" customWidth="1"/>
    <col min="2839" max="3072" width="5.44140625" style="950"/>
    <col min="3073" max="3073" width="5" style="950" customWidth="1"/>
    <col min="3074" max="3074" width="17.33203125" style="950" customWidth="1"/>
    <col min="3075" max="3075" width="10.109375" style="950" customWidth="1"/>
    <col min="3076" max="3076" width="9.6640625" style="950" customWidth="1"/>
    <col min="3077" max="3094" width="9.33203125" style="950" customWidth="1"/>
    <col min="3095" max="3328" width="5.44140625" style="950"/>
    <col min="3329" max="3329" width="5" style="950" customWidth="1"/>
    <col min="3330" max="3330" width="17.33203125" style="950" customWidth="1"/>
    <col min="3331" max="3331" width="10.109375" style="950" customWidth="1"/>
    <col min="3332" max="3332" width="9.6640625" style="950" customWidth="1"/>
    <col min="3333" max="3350" width="9.33203125" style="950" customWidth="1"/>
    <col min="3351" max="3584" width="5.44140625" style="950"/>
    <col min="3585" max="3585" width="5" style="950" customWidth="1"/>
    <col min="3586" max="3586" width="17.33203125" style="950" customWidth="1"/>
    <col min="3587" max="3587" width="10.109375" style="950" customWidth="1"/>
    <col min="3588" max="3588" width="9.6640625" style="950" customWidth="1"/>
    <col min="3589" max="3606" width="9.33203125" style="950" customWidth="1"/>
    <col min="3607" max="3840" width="5.44140625" style="950"/>
    <col min="3841" max="3841" width="5" style="950" customWidth="1"/>
    <col min="3842" max="3842" width="17.33203125" style="950" customWidth="1"/>
    <col min="3843" max="3843" width="10.109375" style="950" customWidth="1"/>
    <col min="3844" max="3844" width="9.6640625" style="950" customWidth="1"/>
    <col min="3845" max="3862" width="9.33203125" style="950" customWidth="1"/>
    <col min="3863" max="4096" width="5.44140625" style="950"/>
    <col min="4097" max="4097" width="5" style="950" customWidth="1"/>
    <col min="4098" max="4098" width="17.33203125" style="950" customWidth="1"/>
    <col min="4099" max="4099" width="10.109375" style="950" customWidth="1"/>
    <col min="4100" max="4100" width="9.6640625" style="950" customWidth="1"/>
    <col min="4101" max="4118" width="9.33203125" style="950" customWidth="1"/>
    <col min="4119" max="4352" width="5.44140625" style="950"/>
    <col min="4353" max="4353" width="5" style="950" customWidth="1"/>
    <col min="4354" max="4354" width="17.33203125" style="950" customWidth="1"/>
    <col min="4355" max="4355" width="10.109375" style="950" customWidth="1"/>
    <col min="4356" max="4356" width="9.6640625" style="950" customWidth="1"/>
    <col min="4357" max="4374" width="9.33203125" style="950" customWidth="1"/>
    <col min="4375" max="4608" width="5.44140625" style="950"/>
    <col min="4609" max="4609" width="5" style="950" customWidth="1"/>
    <col min="4610" max="4610" width="17.33203125" style="950" customWidth="1"/>
    <col min="4611" max="4611" width="10.109375" style="950" customWidth="1"/>
    <col min="4612" max="4612" width="9.6640625" style="950" customWidth="1"/>
    <col min="4613" max="4630" width="9.33203125" style="950" customWidth="1"/>
    <col min="4631" max="4864" width="5.44140625" style="950"/>
    <col min="4865" max="4865" width="5" style="950" customWidth="1"/>
    <col min="4866" max="4866" width="17.33203125" style="950" customWidth="1"/>
    <col min="4867" max="4867" width="10.109375" style="950" customWidth="1"/>
    <col min="4868" max="4868" width="9.6640625" style="950" customWidth="1"/>
    <col min="4869" max="4886" width="9.33203125" style="950" customWidth="1"/>
    <col min="4887" max="5120" width="5.44140625" style="950"/>
    <col min="5121" max="5121" width="5" style="950" customWidth="1"/>
    <col min="5122" max="5122" width="17.33203125" style="950" customWidth="1"/>
    <col min="5123" max="5123" width="10.109375" style="950" customWidth="1"/>
    <col min="5124" max="5124" width="9.6640625" style="950" customWidth="1"/>
    <col min="5125" max="5142" width="9.33203125" style="950" customWidth="1"/>
    <col min="5143" max="5376" width="5.44140625" style="950"/>
    <col min="5377" max="5377" width="5" style="950" customWidth="1"/>
    <col min="5378" max="5378" width="17.33203125" style="950" customWidth="1"/>
    <col min="5379" max="5379" width="10.109375" style="950" customWidth="1"/>
    <col min="5380" max="5380" width="9.6640625" style="950" customWidth="1"/>
    <col min="5381" max="5398" width="9.33203125" style="950" customWidth="1"/>
    <col min="5399" max="5632" width="5.44140625" style="950"/>
    <col min="5633" max="5633" width="5" style="950" customWidth="1"/>
    <col min="5634" max="5634" width="17.33203125" style="950" customWidth="1"/>
    <col min="5635" max="5635" width="10.109375" style="950" customWidth="1"/>
    <col min="5636" max="5636" width="9.6640625" style="950" customWidth="1"/>
    <col min="5637" max="5654" width="9.33203125" style="950" customWidth="1"/>
    <col min="5655" max="5888" width="5.44140625" style="950"/>
    <col min="5889" max="5889" width="5" style="950" customWidth="1"/>
    <col min="5890" max="5890" width="17.33203125" style="950" customWidth="1"/>
    <col min="5891" max="5891" width="10.109375" style="950" customWidth="1"/>
    <col min="5892" max="5892" width="9.6640625" style="950" customWidth="1"/>
    <col min="5893" max="5910" width="9.33203125" style="950" customWidth="1"/>
    <col min="5911" max="6144" width="5.44140625" style="950"/>
    <col min="6145" max="6145" width="5" style="950" customWidth="1"/>
    <col min="6146" max="6146" width="17.33203125" style="950" customWidth="1"/>
    <col min="6147" max="6147" width="10.109375" style="950" customWidth="1"/>
    <col min="6148" max="6148" width="9.6640625" style="950" customWidth="1"/>
    <col min="6149" max="6166" width="9.33203125" style="950" customWidth="1"/>
    <col min="6167" max="6400" width="5.44140625" style="950"/>
    <col min="6401" max="6401" width="5" style="950" customWidth="1"/>
    <col min="6402" max="6402" width="17.33203125" style="950" customWidth="1"/>
    <col min="6403" max="6403" width="10.109375" style="950" customWidth="1"/>
    <col min="6404" max="6404" width="9.6640625" style="950" customWidth="1"/>
    <col min="6405" max="6422" width="9.33203125" style="950" customWidth="1"/>
    <col min="6423" max="6656" width="5.44140625" style="950"/>
    <col min="6657" max="6657" width="5" style="950" customWidth="1"/>
    <col min="6658" max="6658" width="17.33203125" style="950" customWidth="1"/>
    <col min="6659" max="6659" width="10.109375" style="950" customWidth="1"/>
    <col min="6660" max="6660" width="9.6640625" style="950" customWidth="1"/>
    <col min="6661" max="6678" width="9.33203125" style="950" customWidth="1"/>
    <col min="6679" max="6912" width="5.44140625" style="950"/>
    <col min="6913" max="6913" width="5" style="950" customWidth="1"/>
    <col min="6914" max="6914" width="17.33203125" style="950" customWidth="1"/>
    <col min="6915" max="6915" width="10.109375" style="950" customWidth="1"/>
    <col min="6916" max="6916" width="9.6640625" style="950" customWidth="1"/>
    <col min="6917" max="6934" width="9.33203125" style="950" customWidth="1"/>
    <col min="6935" max="7168" width="5.44140625" style="950"/>
    <col min="7169" max="7169" width="5" style="950" customWidth="1"/>
    <col min="7170" max="7170" width="17.33203125" style="950" customWidth="1"/>
    <col min="7171" max="7171" width="10.109375" style="950" customWidth="1"/>
    <col min="7172" max="7172" width="9.6640625" style="950" customWidth="1"/>
    <col min="7173" max="7190" width="9.33203125" style="950" customWidth="1"/>
    <col min="7191" max="7424" width="5.44140625" style="950"/>
    <col min="7425" max="7425" width="5" style="950" customWidth="1"/>
    <col min="7426" max="7426" width="17.33203125" style="950" customWidth="1"/>
    <col min="7427" max="7427" width="10.109375" style="950" customWidth="1"/>
    <col min="7428" max="7428" width="9.6640625" style="950" customWidth="1"/>
    <col min="7429" max="7446" width="9.33203125" style="950" customWidth="1"/>
    <col min="7447" max="7680" width="5.44140625" style="950"/>
    <col min="7681" max="7681" width="5" style="950" customWidth="1"/>
    <col min="7682" max="7682" width="17.33203125" style="950" customWidth="1"/>
    <col min="7683" max="7683" width="10.109375" style="950" customWidth="1"/>
    <col min="7684" max="7684" width="9.6640625" style="950" customWidth="1"/>
    <col min="7685" max="7702" width="9.33203125" style="950" customWidth="1"/>
    <col min="7703" max="7936" width="5.44140625" style="950"/>
    <col min="7937" max="7937" width="5" style="950" customWidth="1"/>
    <col min="7938" max="7938" width="17.33203125" style="950" customWidth="1"/>
    <col min="7939" max="7939" width="10.109375" style="950" customWidth="1"/>
    <col min="7940" max="7940" width="9.6640625" style="950" customWidth="1"/>
    <col min="7941" max="7958" width="9.33203125" style="950" customWidth="1"/>
    <col min="7959" max="8192" width="5.44140625" style="950"/>
    <col min="8193" max="8193" width="5" style="950" customWidth="1"/>
    <col min="8194" max="8194" width="17.33203125" style="950" customWidth="1"/>
    <col min="8195" max="8195" width="10.109375" style="950" customWidth="1"/>
    <col min="8196" max="8196" width="9.6640625" style="950" customWidth="1"/>
    <col min="8197" max="8214" width="9.33203125" style="950" customWidth="1"/>
    <col min="8215" max="8448" width="5.44140625" style="950"/>
    <col min="8449" max="8449" width="5" style="950" customWidth="1"/>
    <col min="8450" max="8450" width="17.33203125" style="950" customWidth="1"/>
    <col min="8451" max="8451" width="10.109375" style="950" customWidth="1"/>
    <col min="8452" max="8452" width="9.6640625" style="950" customWidth="1"/>
    <col min="8453" max="8470" width="9.33203125" style="950" customWidth="1"/>
    <col min="8471" max="8704" width="5.44140625" style="950"/>
    <col min="8705" max="8705" width="5" style="950" customWidth="1"/>
    <col min="8706" max="8706" width="17.33203125" style="950" customWidth="1"/>
    <col min="8707" max="8707" width="10.109375" style="950" customWidth="1"/>
    <col min="8708" max="8708" width="9.6640625" style="950" customWidth="1"/>
    <col min="8709" max="8726" width="9.33203125" style="950" customWidth="1"/>
    <col min="8727" max="8960" width="5.44140625" style="950"/>
    <col min="8961" max="8961" width="5" style="950" customWidth="1"/>
    <col min="8962" max="8962" width="17.33203125" style="950" customWidth="1"/>
    <col min="8963" max="8963" width="10.109375" style="950" customWidth="1"/>
    <col min="8964" max="8964" width="9.6640625" style="950" customWidth="1"/>
    <col min="8965" max="8982" width="9.33203125" style="950" customWidth="1"/>
    <col min="8983" max="9216" width="5.44140625" style="950"/>
    <col min="9217" max="9217" width="5" style="950" customWidth="1"/>
    <col min="9218" max="9218" width="17.33203125" style="950" customWidth="1"/>
    <col min="9219" max="9219" width="10.109375" style="950" customWidth="1"/>
    <col min="9220" max="9220" width="9.6640625" style="950" customWidth="1"/>
    <col min="9221" max="9238" width="9.33203125" style="950" customWidth="1"/>
    <col min="9239" max="9472" width="5.44140625" style="950"/>
    <col min="9473" max="9473" width="5" style="950" customWidth="1"/>
    <col min="9474" max="9474" width="17.33203125" style="950" customWidth="1"/>
    <col min="9475" max="9475" width="10.109375" style="950" customWidth="1"/>
    <col min="9476" max="9476" width="9.6640625" style="950" customWidth="1"/>
    <col min="9477" max="9494" width="9.33203125" style="950" customWidth="1"/>
    <col min="9495" max="9728" width="5.44140625" style="950"/>
    <col min="9729" max="9729" width="5" style="950" customWidth="1"/>
    <col min="9730" max="9730" width="17.33203125" style="950" customWidth="1"/>
    <col min="9731" max="9731" width="10.109375" style="950" customWidth="1"/>
    <col min="9732" max="9732" width="9.6640625" style="950" customWidth="1"/>
    <col min="9733" max="9750" width="9.33203125" style="950" customWidth="1"/>
    <col min="9751" max="9984" width="5.44140625" style="950"/>
    <col min="9985" max="9985" width="5" style="950" customWidth="1"/>
    <col min="9986" max="9986" width="17.33203125" style="950" customWidth="1"/>
    <col min="9987" max="9987" width="10.109375" style="950" customWidth="1"/>
    <col min="9988" max="9988" width="9.6640625" style="950" customWidth="1"/>
    <col min="9989" max="10006" width="9.33203125" style="950" customWidth="1"/>
    <col min="10007" max="10240" width="5.44140625" style="950"/>
    <col min="10241" max="10241" width="5" style="950" customWidth="1"/>
    <col min="10242" max="10242" width="17.33203125" style="950" customWidth="1"/>
    <col min="10243" max="10243" width="10.109375" style="950" customWidth="1"/>
    <col min="10244" max="10244" width="9.6640625" style="950" customWidth="1"/>
    <col min="10245" max="10262" width="9.33203125" style="950" customWidth="1"/>
    <col min="10263" max="10496" width="5.44140625" style="950"/>
    <col min="10497" max="10497" width="5" style="950" customWidth="1"/>
    <col min="10498" max="10498" width="17.33203125" style="950" customWidth="1"/>
    <col min="10499" max="10499" width="10.109375" style="950" customWidth="1"/>
    <col min="10500" max="10500" width="9.6640625" style="950" customWidth="1"/>
    <col min="10501" max="10518" width="9.33203125" style="950" customWidth="1"/>
    <col min="10519" max="10752" width="5.44140625" style="950"/>
    <col min="10753" max="10753" width="5" style="950" customWidth="1"/>
    <col min="10754" max="10754" width="17.33203125" style="950" customWidth="1"/>
    <col min="10755" max="10755" width="10.109375" style="950" customWidth="1"/>
    <col min="10756" max="10756" width="9.6640625" style="950" customWidth="1"/>
    <col min="10757" max="10774" width="9.33203125" style="950" customWidth="1"/>
    <col min="10775" max="11008" width="5.44140625" style="950"/>
    <col min="11009" max="11009" width="5" style="950" customWidth="1"/>
    <col min="11010" max="11010" width="17.33203125" style="950" customWidth="1"/>
    <col min="11011" max="11011" width="10.109375" style="950" customWidth="1"/>
    <col min="11012" max="11012" width="9.6640625" style="950" customWidth="1"/>
    <col min="11013" max="11030" width="9.33203125" style="950" customWidth="1"/>
    <col min="11031" max="11264" width="5.44140625" style="950"/>
    <col min="11265" max="11265" width="5" style="950" customWidth="1"/>
    <col min="11266" max="11266" width="17.33203125" style="950" customWidth="1"/>
    <col min="11267" max="11267" width="10.109375" style="950" customWidth="1"/>
    <col min="11268" max="11268" width="9.6640625" style="950" customWidth="1"/>
    <col min="11269" max="11286" width="9.33203125" style="950" customWidth="1"/>
    <col min="11287" max="11520" width="5.44140625" style="950"/>
    <col min="11521" max="11521" width="5" style="950" customWidth="1"/>
    <col min="11522" max="11522" width="17.33203125" style="950" customWidth="1"/>
    <col min="11523" max="11523" width="10.109375" style="950" customWidth="1"/>
    <col min="11524" max="11524" width="9.6640625" style="950" customWidth="1"/>
    <col min="11525" max="11542" width="9.33203125" style="950" customWidth="1"/>
    <col min="11543" max="11776" width="5.44140625" style="950"/>
    <col min="11777" max="11777" width="5" style="950" customWidth="1"/>
    <col min="11778" max="11778" width="17.33203125" style="950" customWidth="1"/>
    <col min="11779" max="11779" width="10.109375" style="950" customWidth="1"/>
    <col min="11780" max="11780" width="9.6640625" style="950" customWidth="1"/>
    <col min="11781" max="11798" width="9.33203125" style="950" customWidth="1"/>
    <col min="11799" max="12032" width="5.44140625" style="950"/>
    <col min="12033" max="12033" width="5" style="950" customWidth="1"/>
    <col min="12034" max="12034" width="17.33203125" style="950" customWidth="1"/>
    <col min="12035" max="12035" width="10.109375" style="950" customWidth="1"/>
    <col min="12036" max="12036" width="9.6640625" style="950" customWidth="1"/>
    <col min="12037" max="12054" width="9.33203125" style="950" customWidth="1"/>
    <col min="12055" max="12288" width="5.44140625" style="950"/>
    <col min="12289" max="12289" width="5" style="950" customWidth="1"/>
    <col min="12290" max="12290" width="17.33203125" style="950" customWidth="1"/>
    <col min="12291" max="12291" width="10.109375" style="950" customWidth="1"/>
    <col min="12292" max="12292" width="9.6640625" style="950" customWidth="1"/>
    <col min="12293" max="12310" width="9.33203125" style="950" customWidth="1"/>
    <col min="12311" max="12544" width="5.44140625" style="950"/>
    <col min="12545" max="12545" width="5" style="950" customWidth="1"/>
    <col min="12546" max="12546" width="17.33203125" style="950" customWidth="1"/>
    <col min="12547" max="12547" width="10.109375" style="950" customWidth="1"/>
    <col min="12548" max="12548" width="9.6640625" style="950" customWidth="1"/>
    <col min="12549" max="12566" width="9.33203125" style="950" customWidth="1"/>
    <col min="12567" max="12800" width="5.44140625" style="950"/>
    <col min="12801" max="12801" width="5" style="950" customWidth="1"/>
    <col min="12802" max="12802" width="17.33203125" style="950" customWidth="1"/>
    <col min="12803" max="12803" width="10.109375" style="950" customWidth="1"/>
    <col min="12804" max="12804" width="9.6640625" style="950" customWidth="1"/>
    <col min="12805" max="12822" width="9.33203125" style="950" customWidth="1"/>
    <col min="12823" max="13056" width="5.44140625" style="950"/>
    <col min="13057" max="13057" width="5" style="950" customWidth="1"/>
    <col min="13058" max="13058" width="17.33203125" style="950" customWidth="1"/>
    <col min="13059" max="13059" width="10.109375" style="950" customWidth="1"/>
    <col min="13060" max="13060" width="9.6640625" style="950" customWidth="1"/>
    <col min="13061" max="13078" width="9.33203125" style="950" customWidth="1"/>
    <col min="13079" max="13312" width="5.44140625" style="950"/>
    <col min="13313" max="13313" width="5" style="950" customWidth="1"/>
    <col min="13314" max="13314" width="17.33203125" style="950" customWidth="1"/>
    <col min="13315" max="13315" width="10.109375" style="950" customWidth="1"/>
    <col min="13316" max="13316" width="9.6640625" style="950" customWidth="1"/>
    <col min="13317" max="13334" width="9.33203125" style="950" customWidth="1"/>
    <col min="13335" max="13568" width="5.44140625" style="950"/>
    <col min="13569" max="13569" width="5" style="950" customWidth="1"/>
    <col min="13570" max="13570" width="17.33203125" style="950" customWidth="1"/>
    <col min="13571" max="13571" width="10.109375" style="950" customWidth="1"/>
    <col min="13572" max="13572" width="9.6640625" style="950" customWidth="1"/>
    <col min="13573" max="13590" width="9.33203125" style="950" customWidth="1"/>
    <col min="13591" max="13824" width="5.44140625" style="950"/>
    <col min="13825" max="13825" width="5" style="950" customWidth="1"/>
    <col min="13826" max="13826" width="17.33203125" style="950" customWidth="1"/>
    <col min="13827" max="13827" width="10.109375" style="950" customWidth="1"/>
    <col min="13828" max="13828" width="9.6640625" style="950" customWidth="1"/>
    <col min="13829" max="13846" width="9.33203125" style="950" customWidth="1"/>
    <col min="13847" max="14080" width="5.44140625" style="950"/>
    <col min="14081" max="14081" width="5" style="950" customWidth="1"/>
    <col min="14082" max="14082" width="17.33203125" style="950" customWidth="1"/>
    <col min="14083" max="14083" width="10.109375" style="950" customWidth="1"/>
    <col min="14084" max="14084" width="9.6640625" style="950" customWidth="1"/>
    <col min="14085" max="14102" width="9.33203125" style="950" customWidth="1"/>
    <col min="14103" max="14336" width="5.44140625" style="950"/>
    <col min="14337" max="14337" width="5" style="950" customWidth="1"/>
    <col min="14338" max="14338" width="17.33203125" style="950" customWidth="1"/>
    <col min="14339" max="14339" width="10.109375" style="950" customWidth="1"/>
    <col min="14340" max="14340" width="9.6640625" style="950" customWidth="1"/>
    <col min="14341" max="14358" width="9.33203125" style="950" customWidth="1"/>
    <col min="14359" max="14592" width="5.44140625" style="950"/>
    <col min="14593" max="14593" width="5" style="950" customWidth="1"/>
    <col min="14594" max="14594" width="17.33203125" style="950" customWidth="1"/>
    <col min="14595" max="14595" width="10.109375" style="950" customWidth="1"/>
    <col min="14596" max="14596" width="9.6640625" style="950" customWidth="1"/>
    <col min="14597" max="14614" width="9.33203125" style="950" customWidth="1"/>
    <col min="14615" max="14848" width="5.44140625" style="950"/>
    <col min="14849" max="14849" width="5" style="950" customWidth="1"/>
    <col min="14850" max="14850" width="17.33203125" style="950" customWidth="1"/>
    <col min="14851" max="14851" width="10.109375" style="950" customWidth="1"/>
    <col min="14852" max="14852" width="9.6640625" style="950" customWidth="1"/>
    <col min="14853" max="14870" width="9.33203125" style="950" customWidth="1"/>
    <col min="14871" max="15104" width="5.44140625" style="950"/>
    <col min="15105" max="15105" width="5" style="950" customWidth="1"/>
    <col min="15106" max="15106" width="17.33203125" style="950" customWidth="1"/>
    <col min="15107" max="15107" width="10.109375" style="950" customWidth="1"/>
    <col min="15108" max="15108" width="9.6640625" style="950" customWidth="1"/>
    <col min="15109" max="15126" width="9.33203125" style="950" customWidth="1"/>
    <col min="15127" max="15360" width="5.44140625" style="950"/>
    <col min="15361" max="15361" width="5" style="950" customWidth="1"/>
    <col min="15362" max="15362" width="17.33203125" style="950" customWidth="1"/>
    <col min="15363" max="15363" width="10.109375" style="950" customWidth="1"/>
    <col min="15364" max="15364" width="9.6640625" style="950" customWidth="1"/>
    <col min="15365" max="15382" width="9.33203125" style="950" customWidth="1"/>
    <col min="15383" max="15616" width="5.44140625" style="950"/>
    <col min="15617" max="15617" width="5" style="950" customWidth="1"/>
    <col min="15618" max="15618" width="17.33203125" style="950" customWidth="1"/>
    <col min="15619" max="15619" width="10.109375" style="950" customWidth="1"/>
    <col min="15620" max="15620" width="9.6640625" style="950" customWidth="1"/>
    <col min="15621" max="15638" width="9.33203125" style="950" customWidth="1"/>
    <col min="15639" max="15872" width="5.44140625" style="950"/>
    <col min="15873" max="15873" width="5" style="950" customWidth="1"/>
    <col min="15874" max="15874" width="17.33203125" style="950" customWidth="1"/>
    <col min="15875" max="15875" width="10.109375" style="950" customWidth="1"/>
    <col min="15876" max="15876" width="9.6640625" style="950" customWidth="1"/>
    <col min="15877" max="15894" width="9.33203125" style="950" customWidth="1"/>
    <col min="15895" max="16128" width="5.44140625" style="950"/>
    <col min="16129" max="16129" width="5" style="950" customWidth="1"/>
    <col min="16130" max="16130" width="17.33203125" style="950" customWidth="1"/>
    <col min="16131" max="16131" width="10.109375" style="950" customWidth="1"/>
    <col min="16132" max="16132" width="9.6640625" style="950" customWidth="1"/>
    <col min="16133" max="16150" width="9.33203125" style="950" customWidth="1"/>
    <col min="16151" max="16384" width="5.44140625" style="950"/>
  </cols>
  <sheetData>
    <row r="1" spans="1:22" s="942" customFormat="1" ht="25.5" customHeight="1" x14ac:dyDescent="0.45">
      <c r="A1" s="1490" t="s">
        <v>762</v>
      </c>
      <c r="B1" s="1490"/>
      <c r="C1" s="1490"/>
      <c r="D1" s="1490"/>
      <c r="E1" s="1490"/>
      <c r="F1" s="1490"/>
      <c r="G1" s="1490"/>
      <c r="H1" s="1490"/>
      <c r="I1" s="1490"/>
      <c r="J1" s="1490"/>
      <c r="K1" s="1490"/>
      <c r="L1" s="1490"/>
      <c r="M1" s="1490"/>
      <c r="N1" s="1490"/>
      <c r="O1" s="1490"/>
      <c r="P1" s="1490"/>
      <c r="Q1" s="1490"/>
      <c r="R1" s="1490"/>
      <c r="S1" s="1490"/>
      <c r="T1" s="1490"/>
      <c r="U1" s="1490"/>
      <c r="V1" s="1490"/>
    </row>
    <row r="2" spans="1:22" s="942" customFormat="1" ht="24" customHeight="1" x14ac:dyDescent="0.5">
      <c r="A2" s="943"/>
      <c r="B2" s="943"/>
      <c r="C2" s="943"/>
      <c r="D2" s="943"/>
      <c r="E2" s="943"/>
      <c r="F2" s="943"/>
      <c r="G2" s="943"/>
      <c r="H2" s="943"/>
      <c r="I2" s="943"/>
      <c r="J2" s="943"/>
      <c r="K2" s="943"/>
      <c r="L2" s="943"/>
      <c r="M2" s="943"/>
      <c r="N2" s="943"/>
      <c r="O2" s="943"/>
      <c r="P2" s="943"/>
      <c r="Q2" s="943"/>
      <c r="R2" s="943"/>
      <c r="S2" s="943"/>
      <c r="T2" s="943"/>
      <c r="U2" s="943"/>
      <c r="V2" s="943"/>
    </row>
    <row r="3" spans="1:22" s="942" customFormat="1" ht="31.5" customHeight="1" x14ac:dyDescent="0.45">
      <c r="A3" s="943"/>
      <c r="B3" s="943"/>
      <c r="C3" s="1491" t="s">
        <v>763</v>
      </c>
      <c r="D3" s="1492"/>
      <c r="E3" s="1492"/>
      <c r="F3" s="1492"/>
      <c r="G3" s="1492"/>
      <c r="H3" s="1492"/>
      <c r="I3" s="1492"/>
      <c r="J3" s="1492"/>
      <c r="K3" s="1492"/>
      <c r="L3" s="1492"/>
      <c r="M3" s="1492"/>
      <c r="N3" s="1492"/>
      <c r="O3" s="1492"/>
      <c r="P3" s="1492"/>
      <c r="Q3" s="1492"/>
      <c r="R3" s="1492"/>
      <c r="S3" s="1492"/>
      <c r="T3" s="1492"/>
      <c r="U3" s="1492"/>
      <c r="V3" s="1492"/>
    </row>
    <row r="4" spans="1:22" s="942" customFormat="1" ht="22.5" customHeight="1" x14ac:dyDescent="0.45">
      <c r="A4" s="943"/>
      <c r="B4" s="943"/>
      <c r="C4" s="1493" t="s">
        <v>764</v>
      </c>
      <c r="D4" s="1492"/>
      <c r="E4" s="1492"/>
      <c r="F4" s="1492"/>
      <c r="G4" s="1492"/>
      <c r="H4" s="1492"/>
      <c r="I4" s="1492"/>
      <c r="J4" s="1492"/>
      <c r="K4" s="1492"/>
      <c r="L4" s="1492"/>
      <c r="M4" s="1492"/>
      <c r="N4" s="1492"/>
      <c r="O4" s="1492"/>
      <c r="P4" s="1492"/>
      <c r="Q4" s="1492"/>
      <c r="R4" s="1492"/>
      <c r="S4" s="1492"/>
      <c r="T4" s="1492"/>
      <c r="U4" s="1492"/>
      <c r="V4" s="1492"/>
    </row>
    <row r="5" spans="1:22" s="942" customFormat="1" ht="32.25" customHeight="1" x14ac:dyDescent="0.45">
      <c r="A5" s="943"/>
      <c r="B5" s="943"/>
      <c r="C5" s="1493" t="s">
        <v>765</v>
      </c>
      <c r="D5" s="1492"/>
      <c r="E5" s="1492"/>
      <c r="F5" s="1492"/>
      <c r="G5" s="1492"/>
      <c r="H5" s="1492"/>
      <c r="I5" s="1492"/>
      <c r="J5" s="1492"/>
      <c r="K5" s="1492"/>
      <c r="L5" s="1492"/>
      <c r="M5" s="1492"/>
      <c r="N5" s="1492"/>
      <c r="O5" s="1492"/>
      <c r="P5" s="1492"/>
      <c r="Q5" s="1492"/>
      <c r="R5" s="1492"/>
      <c r="S5" s="1492"/>
      <c r="T5" s="1492"/>
      <c r="U5" s="1492"/>
      <c r="V5" s="1492"/>
    </row>
    <row r="6" spans="1:22" s="942" customFormat="1" ht="22.5" customHeight="1" x14ac:dyDescent="0.45">
      <c r="A6" s="943"/>
      <c r="B6" s="943"/>
      <c r="C6" s="1493" t="s">
        <v>766</v>
      </c>
      <c r="D6" s="1492"/>
      <c r="E6" s="1492"/>
      <c r="F6" s="1492"/>
      <c r="G6" s="1492"/>
      <c r="H6" s="1492"/>
      <c r="I6" s="1492"/>
      <c r="J6" s="1492"/>
      <c r="K6" s="1492"/>
      <c r="L6" s="1492"/>
      <c r="M6" s="1492"/>
      <c r="N6" s="1492"/>
      <c r="O6" s="1492"/>
      <c r="P6" s="1492"/>
      <c r="Q6" s="1492"/>
      <c r="R6" s="1492"/>
      <c r="S6" s="1492"/>
      <c r="T6" s="1492"/>
      <c r="U6" s="1492"/>
      <c r="V6" s="1492"/>
    </row>
    <row r="7" spans="1:22" s="942" customFormat="1" ht="36.75" customHeight="1" x14ac:dyDescent="0.45">
      <c r="A7" s="943"/>
      <c r="B7" s="943"/>
      <c r="C7" s="1493" t="s">
        <v>767</v>
      </c>
      <c r="D7" s="1492"/>
      <c r="E7" s="1492"/>
      <c r="F7" s="1492"/>
      <c r="G7" s="1492"/>
      <c r="H7" s="1492"/>
      <c r="I7" s="1492"/>
      <c r="J7" s="1492"/>
      <c r="K7" s="1492"/>
      <c r="L7" s="1492"/>
      <c r="M7" s="1492"/>
      <c r="N7" s="1492"/>
      <c r="O7" s="1492"/>
      <c r="P7" s="1492"/>
      <c r="Q7" s="1492"/>
      <c r="R7" s="1492"/>
      <c r="S7" s="1492"/>
      <c r="T7" s="1492"/>
      <c r="U7" s="1492"/>
      <c r="V7" s="1492"/>
    </row>
    <row r="8" spans="1:22" s="942" customFormat="1" ht="72.900000000000006" customHeight="1" x14ac:dyDescent="0.45">
      <c r="A8" s="943"/>
      <c r="B8" s="943"/>
      <c r="C8" s="1500" t="s">
        <v>1176</v>
      </c>
      <c r="D8" s="1492"/>
      <c r="E8" s="1492"/>
      <c r="F8" s="1492"/>
      <c r="G8" s="1492"/>
      <c r="H8" s="1492"/>
      <c r="I8" s="1492"/>
      <c r="J8" s="1492"/>
      <c r="K8" s="1492"/>
      <c r="L8" s="1492"/>
      <c r="M8" s="1492"/>
      <c r="N8" s="1492"/>
      <c r="O8" s="1492"/>
      <c r="P8" s="1492"/>
      <c r="Q8" s="1492"/>
      <c r="R8" s="1492"/>
      <c r="S8" s="1492"/>
      <c r="T8" s="1492"/>
      <c r="U8" s="1492"/>
      <c r="V8" s="1492"/>
    </row>
    <row r="9" spans="1:22" s="942" customFormat="1" ht="48.75" customHeight="1" x14ac:dyDescent="0.45">
      <c r="A9" s="943"/>
      <c r="B9" s="943"/>
      <c r="C9" s="1493" t="s">
        <v>768</v>
      </c>
      <c r="D9" s="1492"/>
      <c r="E9" s="1492"/>
      <c r="F9" s="1492"/>
      <c r="G9" s="1492"/>
      <c r="H9" s="1492"/>
      <c r="I9" s="1492"/>
      <c r="J9" s="1492"/>
      <c r="K9" s="1492"/>
      <c r="L9" s="1492"/>
      <c r="M9" s="1492"/>
      <c r="N9" s="1492"/>
      <c r="O9" s="1492"/>
      <c r="P9" s="1492"/>
      <c r="Q9" s="1492"/>
      <c r="R9" s="1492"/>
      <c r="S9" s="1492"/>
      <c r="T9" s="1492"/>
      <c r="U9" s="1492"/>
      <c r="V9" s="1492"/>
    </row>
    <row r="10" spans="1:22" s="942" customFormat="1" ht="72" customHeight="1" x14ac:dyDescent="0.45">
      <c r="A10" s="943"/>
      <c r="B10" s="943"/>
      <c r="C10" s="1500" t="s">
        <v>1177</v>
      </c>
      <c r="D10" s="1501"/>
      <c r="E10" s="1501"/>
      <c r="F10" s="1501"/>
      <c r="G10" s="1501"/>
      <c r="H10" s="1501"/>
      <c r="I10" s="1501"/>
      <c r="J10" s="1501"/>
      <c r="K10" s="1501"/>
      <c r="L10" s="1501"/>
      <c r="M10" s="1501"/>
      <c r="N10" s="1501"/>
      <c r="O10" s="1501"/>
      <c r="P10" s="1501"/>
      <c r="Q10" s="1501"/>
      <c r="R10" s="1501"/>
      <c r="S10" s="1501"/>
      <c r="T10" s="1501"/>
      <c r="U10" s="1501"/>
      <c r="V10" s="1501"/>
    </row>
    <row r="11" spans="1:22" s="942" customFormat="1" ht="51.75" customHeight="1" x14ac:dyDescent="0.45">
      <c r="A11" s="943"/>
      <c r="B11" s="943"/>
      <c r="C11" s="1493" t="s">
        <v>769</v>
      </c>
      <c r="D11" s="1492"/>
      <c r="E11" s="1492"/>
      <c r="F11" s="1492"/>
      <c r="G11" s="1492"/>
      <c r="H11" s="1492"/>
      <c r="I11" s="1492"/>
      <c r="J11" s="1492"/>
      <c r="K11" s="1492"/>
      <c r="L11" s="1492"/>
      <c r="M11" s="1492"/>
      <c r="N11" s="1492"/>
      <c r="O11" s="1492"/>
      <c r="P11" s="1492"/>
      <c r="Q11" s="1492"/>
      <c r="R11" s="1492"/>
      <c r="S11" s="1492"/>
      <c r="T11" s="1492"/>
      <c r="U11" s="1492"/>
      <c r="V11" s="1492"/>
    </row>
    <row r="12" spans="1:22" s="942" customFormat="1" ht="43.5" customHeight="1" x14ac:dyDescent="0.45">
      <c r="A12" s="943"/>
      <c r="B12" s="943"/>
      <c r="C12" s="1493" t="s">
        <v>1110</v>
      </c>
      <c r="D12" s="1492"/>
      <c r="E12" s="1492"/>
      <c r="F12" s="1492"/>
      <c r="G12" s="1492"/>
      <c r="H12" s="1492"/>
      <c r="I12" s="1492"/>
      <c r="J12" s="1492"/>
      <c r="K12" s="1492"/>
      <c r="L12" s="1492"/>
      <c r="M12" s="1492"/>
      <c r="N12" s="1492"/>
      <c r="O12" s="1492"/>
      <c r="P12" s="1492"/>
      <c r="Q12" s="1492"/>
      <c r="R12" s="1492"/>
      <c r="S12" s="1492"/>
      <c r="T12" s="1492"/>
      <c r="U12" s="1492"/>
      <c r="V12" s="1492"/>
    </row>
    <row r="13" spans="1:22" s="942" customFormat="1" ht="27" customHeight="1" thickBot="1" x14ac:dyDescent="0.55000000000000004">
      <c r="A13" s="944"/>
      <c r="B13" s="944"/>
      <c r="C13" s="944"/>
      <c r="D13" s="1502"/>
      <c r="E13" s="1502"/>
      <c r="F13" s="1502"/>
      <c r="G13" s="1502"/>
      <c r="H13" s="1502"/>
      <c r="I13" s="1502"/>
      <c r="J13" s="1502"/>
      <c r="K13" s="1502"/>
      <c r="L13" s="1502"/>
      <c r="M13" s="1502"/>
      <c r="N13" s="1502"/>
      <c r="O13" s="1502"/>
      <c r="P13" s="1502"/>
      <c r="Q13" s="1502"/>
      <c r="R13" s="1502"/>
      <c r="S13" s="1502"/>
      <c r="T13" s="1502"/>
      <c r="U13" s="1502"/>
      <c r="V13" s="1502"/>
    </row>
    <row r="14" spans="1:22" s="942" customFormat="1" ht="24" customHeight="1" thickBot="1" x14ac:dyDescent="0.35">
      <c r="A14" s="1494" t="s">
        <v>1</v>
      </c>
      <c r="B14" s="1495" t="s">
        <v>770</v>
      </c>
      <c r="C14" s="1496" t="s">
        <v>771</v>
      </c>
      <c r="D14" s="1495" t="s">
        <v>202</v>
      </c>
      <c r="E14" s="1495" t="s">
        <v>46</v>
      </c>
      <c r="F14" s="1499"/>
      <c r="G14" s="1495" t="s">
        <v>48</v>
      </c>
      <c r="H14" s="1499"/>
      <c r="I14" s="1495" t="s">
        <v>50</v>
      </c>
      <c r="J14" s="1499"/>
      <c r="K14" s="1495" t="s">
        <v>203</v>
      </c>
      <c r="L14" s="1499"/>
      <c r="M14" s="1499"/>
      <c r="N14" s="1499"/>
      <c r="O14" s="1499"/>
      <c r="P14" s="1499"/>
      <c r="Q14" s="1503" t="s">
        <v>204</v>
      </c>
      <c r="R14" s="1504"/>
      <c r="S14" s="1504"/>
      <c r="T14" s="1504"/>
      <c r="U14" s="1504"/>
      <c r="V14" s="1505"/>
    </row>
    <row r="15" spans="1:22" s="942" customFormat="1" ht="27" customHeight="1" thickBot="1" x14ac:dyDescent="0.35">
      <c r="A15" s="1494"/>
      <c r="B15" s="1495"/>
      <c r="C15" s="1497"/>
      <c r="D15" s="1499"/>
      <c r="E15" s="1499"/>
      <c r="F15" s="1499"/>
      <c r="G15" s="1499"/>
      <c r="H15" s="1499"/>
      <c r="I15" s="1499"/>
      <c r="J15" s="1499"/>
      <c r="K15" s="1495" t="s">
        <v>205</v>
      </c>
      <c r="L15" s="1495"/>
      <c r="M15" s="1495" t="s">
        <v>206</v>
      </c>
      <c r="N15" s="1495"/>
      <c r="O15" s="1495" t="s">
        <v>207</v>
      </c>
      <c r="P15" s="1495"/>
      <c r="Q15" s="1495" t="s">
        <v>205</v>
      </c>
      <c r="R15" s="1495"/>
      <c r="S15" s="1495" t="s">
        <v>206</v>
      </c>
      <c r="T15" s="1495"/>
      <c r="U15" s="1495" t="s">
        <v>207</v>
      </c>
      <c r="V15" s="1506"/>
    </row>
    <row r="16" spans="1:22" s="942" customFormat="1" ht="39" customHeight="1" thickBot="1" x14ac:dyDescent="0.35">
      <c r="A16" s="1494"/>
      <c r="B16" s="1495"/>
      <c r="C16" s="1498"/>
      <c r="D16" s="1499"/>
      <c r="E16" s="945" t="s">
        <v>346</v>
      </c>
      <c r="F16" s="945" t="s">
        <v>345</v>
      </c>
      <c r="G16" s="945" t="s">
        <v>346</v>
      </c>
      <c r="H16" s="945" t="s">
        <v>345</v>
      </c>
      <c r="I16" s="945" t="s">
        <v>346</v>
      </c>
      <c r="J16" s="945" t="s">
        <v>345</v>
      </c>
      <c r="K16" s="945" t="s">
        <v>346</v>
      </c>
      <c r="L16" s="945" t="s">
        <v>345</v>
      </c>
      <c r="M16" s="945" t="s">
        <v>346</v>
      </c>
      <c r="N16" s="945" t="s">
        <v>345</v>
      </c>
      <c r="O16" s="945" t="s">
        <v>346</v>
      </c>
      <c r="P16" s="945" t="s">
        <v>345</v>
      </c>
      <c r="Q16" s="945" t="s">
        <v>346</v>
      </c>
      <c r="R16" s="945" t="s">
        <v>345</v>
      </c>
      <c r="S16" s="945" t="s">
        <v>346</v>
      </c>
      <c r="T16" s="945" t="s">
        <v>345</v>
      </c>
      <c r="U16" s="945" t="s">
        <v>346</v>
      </c>
      <c r="V16" s="946" t="s">
        <v>345</v>
      </c>
    </row>
    <row r="17" spans="1:22" s="942" customFormat="1" ht="19.5" thickBot="1" x14ac:dyDescent="0.4">
      <c r="A17" s="947">
        <v>1</v>
      </c>
      <c r="B17" s="945">
        <f>A17+1</f>
        <v>2</v>
      </c>
      <c r="C17" s="945">
        <f>B17+1</f>
        <v>3</v>
      </c>
      <c r="D17" s="945">
        <f t="shared" ref="D17:U17" si="0">C17+1</f>
        <v>4</v>
      </c>
      <c r="E17" s="945">
        <f t="shared" si="0"/>
        <v>5</v>
      </c>
      <c r="F17" s="945">
        <f t="shared" si="0"/>
        <v>6</v>
      </c>
      <c r="G17" s="945">
        <f t="shared" si="0"/>
        <v>7</v>
      </c>
      <c r="H17" s="945">
        <f t="shared" si="0"/>
        <v>8</v>
      </c>
      <c r="I17" s="945">
        <f t="shared" si="0"/>
        <v>9</v>
      </c>
      <c r="J17" s="945">
        <f t="shared" si="0"/>
        <v>10</v>
      </c>
      <c r="K17" s="945">
        <f t="shared" si="0"/>
        <v>11</v>
      </c>
      <c r="L17" s="945">
        <f t="shared" si="0"/>
        <v>12</v>
      </c>
      <c r="M17" s="945">
        <f t="shared" si="0"/>
        <v>13</v>
      </c>
      <c r="N17" s="945">
        <f t="shared" si="0"/>
        <v>14</v>
      </c>
      <c r="O17" s="945">
        <f t="shared" si="0"/>
        <v>15</v>
      </c>
      <c r="P17" s="945">
        <f t="shared" si="0"/>
        <v>16</v>
      </c>
      <c r="Q17" s="945">
        <f t="shared" si="0"/>
        <v>17</v>
      </c>
      <c r="R17" s="945">
        <f t="shared" si="0"/>
        <v>18</v>
      </c>
      <c r="S17" s="945">
        <f t="shared" si="0"/>
        <v>19</v>
      </c>
      <c r="T17" s="945">
        <f t="shared" si="0"/>
        <v>20</v>
      </c>
      <c r="U17" s="945">
        <f t="shared" si="0"/>
        <v>21</v>
      </c>
      <c r="V17" s="946">
        <f>U17+1</f>
        <v>22</v>
      </c>
    </row>
    <row r="18" spans="1:22" ht="18.75" hidden="1" customHeight="1" x14ac:dyDescent="0.35">
      <c r="A18" s="948"/>
      <c r="B18" s="949"/>
      <c r="C18" s="949"/>
      <c r="D18" s="1511"/>
      <c r="E18" s="1511"/>
      <c r="F18" s="1511"/>
      <c r="G18" s="1511"/>
      <c r="H18" s="1511"/>
      <c r="I18" s="1511"/>
      <c r="J18" s="1511"/>
      <c r="K18" s="1511"/>
      <c r="L18" s="1511"/>
      <c r="M18" s="1511"/>
      <c r="N18" s="1511"/>
      <c r="O18" s="1511"/>
      <c r="P18" s="1511"/>
      <c r="Q18" s="1511"/>
      <c r="R18" s="1511"/>
      <c r="S18" s="1511"/>
      <c r="T18" s="1511"/>
      <c r="U18" s="1511"/>
      <c r="V18" s="1512"/>
    </row>
    <row r="19" spans="1:22" ht="67.5" customHeight="1" thickBot="1" x14ac:dyDescent="0.35">
      <c r="A19" s="951">
        <v>1</v>
      </c>
      <c r="B19" s="952" t="s">
        <v>772</v>
      </c>
      <c r="C19" s="953"/>
      <c r="D19" s="954" t="s">
        <v>773</v>
      </c>
      <c r="E19" s="955">
        <v>185</v>
      </c>
      <c r="F19" s="955">
        <v>155</v>
      </c>
      <c r="G19" s="955">
        <v>155</v>
      </c>
      <c r="H19" s="955">
        <v>128</v>
      </c>
      <c r="I19" s="955">
        <v>130</v>
      </c>
      <c r="J19" s="955">
        <v>103</v>
      </c>
      <c r="K19" s="955">
        <v>115</v>
      </c>
      <c r="L19" s="955">
        <v>88</v>
      </c>
      <c r="M19" s="955">
        <v>96</v>
      </c>
      <c r="N19" s="955">
        <v>71</v>
      </c>
      <c r="O19" s="955">
        <v>76</v>
      </c>
      <c r="P19" s="955">
        <v>53</v>
      </c>
      <c r="Q19" s="956"/>
      <c r="R19" s="956"/>
      <c r="S19" s="956"/>
      <c r="T19" s="956"/>
      <c r="U19" s="956"/>
      <c r="V19" s="957"/>
    </row>
    <row r="20" spans="1:22" ht="66.75" customHeight="1" thickBot="1" x14ac:dyDescent="0.35">
      <c r="A20" s="951">
        <v>2</v>
      </c>
      <c r="B20" s="952" t="s">
        <v>1295</v>
      </c>
      <c r="C20" s="953"/>
      <c r="D20" s="954" t="s">
        <v>773</v>
      </c>
      <c r="E20" s="955">
        <v>248</v>
      </c>
      <c r="F20" s="955">
        <v>219</v>
      </c>
      <c r="G20" s="955">
        <v>208</v>
      </c>
      <c r="H20" s="955">
        <v>178</v>
      </c>
      <c r="I20" s="955">
        <v>180</v>
      </c>
      <c r="J20" s="955">
        <v>148</v>
      </c>
      <c r="K20" s="955">
        <v>148</v>
      </c>
      <c r="L20" s="955">
        <v>115</v>
      </c>
      <c r="M20" s="955">
        <v>104</v>
      </c>
      <c r="N20" s="955">
        <v>82</v>
      </c>
      <c r="O20" s="955">
        <v>85</v>
      </c>
      <c r="P20" s="955">
        <v>64</v>
      </c>
      <c r="Q20" s="956"/>
      <c r="R20" s="956"/>
      <c r="S20" s="956"/>
      <c r="T20" s="956"/>
      <c r="U20" s="956"/>
      <c r="V20" s="957"/>
    </row>
    <row r="21" spans="1:22" ht="60" customHeight="1" thickBot="1" x14ac:dyDescent="0.35">
      <c r="A21" s="951">
        <f>A20+1</f>
        <v>3</v>
      </c>
      <c r="B21" s="952" t="s">
        <v>775</v>
      </c>
      <c r="C21" s="953"/>
      <c r="D21" s="954" t="s">
        <v>773</v>
      </c>
      <c r="E21" s="958">
        <v>72</v>
      </c>
      <c r="F21" s="958">
        <v>55</v>
      </c>
      <c r="G21" s="958">
        <v>66</v>
      </c>
      <c r="H21" s="958">
        <v>50</v>
      </c>
      <c r="I21" s="958">
        <v>60</v>
      </c>
      <c r="J21" s="958">
        <v>45</v>
      </c>
      <c r="K21" s="959">
        <v>54</v>
      </c>
      <c r="L21" s="958">
        <v>40</v>
      </c>
      <c r="M21" s="958">
        <v>48</v>
      </c>
      <c r="N21" s="958">
        <v>35</v>
      </c>
      <c r="O21" s="958">
        <v>42</v>
      </c>
      <c r="P21" s="958">
        <v>30</v>
      </c>
      <c r="Q21" s="956"/>
      <c r="R21" s="956"/>
      <c r="S21" s="956"/>
      <c r="T21" s="956"/>
      <c r="U21" s="956"/>
      <c r="V21" s="957"/>
    </row>
    <row r="22" spans="1:22" ht="90.6" thickBot="1" x14ac:dyDescent="0.35">
      <c r="A22" s="951">
        <f>A21+1</f>
        <v>4</v>
      </c>
      <c r="B22" s="952" t="s">
        <v>776</v>
      </c>
      <c r="C22" s="953"/>
      <c r="D22" s="954" t="s">
        <v>773</v>
      </c>
      <c r="E22" s="958">
        <v>85</v>
      </c>
      <c r="F22" s="958">
        <v>76</v>
      </c>
      <c r="G22" s="958">
        <v>79</v>
      </c>
      <c r="H22" s="958">
        <v>70</v>
      </c>
      <c r="I22" s="958">
        <v>73</v>
      </c>
      <c r="J22" s="958">
        <v>64</v>
      </c>
      <c r="K22" s="959">
        <v>67</v>
      </c>
      <c r="L22" s="958">
        <v>58</v>
      </c>
      <c r="M22" s="958">
        <v>61</v>
      </c>
      <c r="N22" s="958">
        <v>52</v>
      </c>
      <c r="O22" s="958">
        <v>55</v>
      </c>
      <c r="P22" s="958">
        <v>46</v>
      </c>
      <c r="Q22" s="956"/>
      <c r="R22" s="956"/>
      <c r="S22" s="956"/>
      <c r="T22" s="956"/>
      <c r="U22" s="956"/>
      <c r="V22" s="957"/>
    </row>
    <row r="23" spans="1:22" ht="72.599999999999994" thickBot="1" x14ac:dyDescent="0.35">
      <c r="A23" s="951">
        <f>A22+1</f>
        <v>5</v>
      </c>
      <c r="B23" s="952" t="s">
        <v>777</v>
      </c>
      <c r="C23" s="953"/>
      <c r="D23" s="954" t="s">
        <v>773</v>
      </c>
      <c r="E23" s="958">
        <v>97</v>
      </c>
      <c r="F23" s="958">
        <v>80</v>
      </c>
      <c r="G23" s="958">
        <v>90</v>
      </c>
      <c r="H23" s="958">
        <v>74</v>
      </c>
      <c r="I23" s="958">
        <v>83</v>
      </c>
      <c r="J23" s="958">
        <v>68</v>
      </c>
      <c r="K23" s="959">
        <v>76</v>
      </c>
      <c r="L23" s="958">
        <v>62</v>
      </c>
      <c r="M23" s="958">
        <v>67</v>
      </c>
      <c r="N23" s="958">
        <v>56</v>
      </c>
      <c r="O23" s="958">
        <v>60</v>
      </c>
      <c r="P23" s="958">
        <v>50</v>
      </c>
      <c r="Q23" s="956"/>
      <c r="R23" s="956"/>
      <c r="S23" s="956"/>
      <c r="T23" s="956"/>
      <c r="U23" s="956"/>
      <c r="V23" s="957"/>
    </row>
    <row r="24" spans="1:22" ht="54" customHeight="1" x14ac:dyDescent="0.3">
      <c r="A24" s="1507">
        <v>6</v>
      </c>
      <c r="B24" s="1509" t="s">
        <v>1296</v>
      </c>
      <c r="C24" s="960" t="s">
        <v>749</v>
      </c>
      <c r="D24" s="961" t="s">
        <v>1178</v>
      </c>
      <c r="E24" s="962"/>
      <c r="F24" s="962"/>
      <c r="G24" s="962"/>
      <c r="H24" s="962"/>
      <c r="I24" s="963">
        <v>4.5833333333333338E-4</v>
      </c>
      <c r="J24" s="963">
        <v>4.8148148148148155E-4</v>
      </c>
      <c r="K24" s="964">
        <v>4.884259259259259E-4</v>
      </c>
      <c r="L24" s="963">
        <v>5.2083333333333333E-4</v>
      </c>
      <c r="M24" s="963">
        <v>5.2777777777777773E-4</v>
      </c>
      <c r="N24" s="963">
        <v>5.6250000000000007E-4</v>
      </c>
      <c r="O24" s="963">
        <v>5.7291666666666667E-4</v>
      </c>
      <c r="P24" s="963">
        <v>6.134259259259259E-4</v>
      </c>
      <c r="Q24" s="962"/>
      <c r="R24" s="962"/>
      <c r="S24" s="962"/>
      <c r="T24" s="962"/>
      <c r="U24" s="962"/>
      <c r="V24" s="965"/>
    </row>
    <row r="25" spans="1:22" ht="54" customHeight="1" thickBot="1" x14ac:dyDescent="0.35">
      <c r="A25" s="1508"/>
      <c r="B25" s="1510"/>
      <c r="C25" s="966" t="s">
        <v>750</v>
      </c>
      <c r="D25" s="967" t="s">
        <v>1178</v>
      </c>
      <c r="E25" s="968" t="s">
        <v>1297</v>
      </c>
      <c r="F25" s="968" t="s">
        <v>1298</v>
      </c>
      <c r="G25" s="968" t="s">
        <v>1299</v>
      </c>
      <c r="H25" s="968" t="s">
        <v>1300</v>
      </c>
      <c r="I25" s="969" t="s">
        <v>783</v>
      </c>
      <c r="J25" s="969" t="s">
        <v>784</v>
      </c>
      <c r="K25" s="970" t="s">
        <v>785</v>
      </c>
      <c r="L25" s="970" t="s">
        <v>786</v>
      </c>
      <c r="M25" s="970" t="s">
        <v>787</v>
      </c>
      <c r="N25" s="970" t="s">
        <v>788</v>
      </c>
      <c r="O25" s="970" t="s">
        <v>789</v>
      </c>
      <c r="P25" s="970" t="s">
        <v>790</v>
      </c>
      <c r="Q25" s="971"/>
      <c r="R25" s="971"/>
      <c r="S25" s="971"/>
      <c r="T25" s="971"/>
      <c r="U25" s="971"/>
      <c r="V25" s="972"/>
    </row>
    <row r="26" spans="1:22" ht="56.25" customHeight="1" x14ac:dyDescent="0.3">
      <c r="A26" s="1507">
        <v>7</v>
      </c>
      <c r="B26" s="1509" t="s">
        <v>236</v>
      </c>
      <c r="C26" s="960" t="s">
        <v>749</v>
      </c>
      <c r="D26" s="961" t="s">
        <v>1178</v>
      </c>
      <c r="E26" s="962"/>
      <c r="F26" s="962"/>
      <c r="G26" s="962"/>
      <c r="H26" s="962"/>
      <c r="I26" s="973">
        <v>1.1689814814814816E-3</v>
      </c>
      <c r="J26" s="973">
        <v>1.3368055555555555E-3</v>
      </c>
      <c r="K26" s="963">
        <v>1.3020833333333333E-3</v>
      </c>
      <c r="L26" s="963">
        <v>1.4756944444444444E-3</v>
      </c>
      <c r="M26" s="963">
        <v>1.417824074074074E-3</v>
      </c>
      <c r="N26" s="963">
        <v>1.5740740740740741E-3</v>
      </c>
      <c r="O26" s="963">
        <v>1.5277777777777779E-3</v>
      </c>
      <c r="P26" s="963">
        <v>1.6956018518518518E-3</v>
      </c>
      <c r="Q26" s="963">
        <v>1.6840277777777776E-3</v>
      </c>
      <c r="R26" s="963">
        <v>1.8634259259259261E-3</v>
      </c>
      <c r="S26" s="963">
        <v>1.8518518518518517E-3</v>
      </c>
      <c r="T26" s="963">
        <v>2.0254629629629629E-3</v>
      </c>
      <c r="U26" s="963">
        <v>2.0138888888888888E-3</v>
      </c>
      <c r="V26" s="974">
        <v>2.1990740740740742E-3</v>
      </c>
    </row>
    <row r="27" spans="1:22" ht="57" customHeight="1" thickBot="1" x14ac:dyDescent="0.35">
      <c r="A27" s="1508"/>
      <c r="B27" s="1510"/>
      <c r="C27" s="966" t="s">
        <v>750</v>
      </c>
      <c r="D27" s="967" t="s">
        <v>1178</v>
      </c>
      <c r="E27" s="968" t="s">
        <v>1301</v>
      </c>
      <c r="F27" s="968" t="s">
        <v>1302</v>
      </c>
      <c r="G27" s="968" t="s">
        <v>1303</v>
      </c>
      <c r="H27" s="968" t="s">
        <v>1304</v>
      </c>
      <c r="I27" s="968" t="s">
        <v>895</v>
      </c>
      <c r="J27" s="968" t="s">
        <v>900</v>
      </c>
      <c r="K27" s="970" t="s">
        <v>797</v>
      </c>
      <c r="L27" s="969" t="s">
        <v>798</v>
      </c>
      <c r="M27" s="969" t="s">
        <v>799</v>
      </c>
      <c r="N27" s="969" t="s">
        <v>800</v>
      </c>
      <c r="O27" s="969" t="s">
        <v>801</v>
      </c>
      <c r="P27" s="975" t="s">
        <v>802</v>
      </c>
      <c r="Q27" s="976" t="s">
        <v>1179</v>
      </c>
      <c r="R27" s="976" t="s">
        <v>1180</v>
      </c>
      <c r="S27" s="976" t="s">
        <v>1181</v>
      </c>
      <c r="T27" s="976" t="s">
        <v>1182</v>
      </c>
      <c r="U27" s="976" t="s">
        <v>1183</v>
      </c>
      <c r="V27" s="977" t="s">
        <v>1184</v>
      </c>
    </row>
    <row r="28" spans="1:22" ht="54.75" customHeight="1" x14ac:dyDescent="0.3">
      <c r="A28" s="1507">
        <v>8</v>
      </c>
      <c r="B28" s="1509" t="s">
        <v>803</v>
      </c>
      <c r="C28" s="960" t="s">
        <v>749</v>
      </c>
      <c r="D28" s="961" t="s">
        <v>1178</v>
      </c>
      <c r="E28" s="962"/>
      <c r="F28" s="962"/>
      <c r="G28" s="962"/>
      <c r="H28" s="962"/>
      <c r="I28" s="973">
        <v>2.6770833333333334E-3</v>
      </c>
      <c r="J28" s="973">
        <v>3.0092592592592588E-3</v>
      </c>
      <c r="K28" s="963">
        <v>2.9687500000000005E-3</v>
      </c>
      <c r="L28" s="963">
        <v>3.2870370370370367E-3</v>
      </c>
      <c r="M28" s="963">
        <v>3.2002314814814814E-3</v>
      </c>
      <c r="N28" s="963">
        <v>3.4490740740740745E-3</v>
      </c>
      <c r="O28" s="963">
        <v>3.472222222222222E-3</v>
      </c>
      <c r="P28" s="963">
        <v>3.8657407407407408E-3</v>
      </c>
      <c r="Q28" s="963">
        <v>3.7962962962962963E-3</v>
      </c>
      <c r="R28" s="963">
        <v>4.108796296296297E-3</v>
      </c>
      <c r="S28" s="963">
        <v>4.0798611111111114E-3</v>
      </c>
      <c r="T28" s="963">
        <v>4.5370370370370365E-3</v>
      </c>
      <c r="U28" s="963">
        <v>4.4907407407407405E-3</v>
      </c>
      <c r="V28" s="974">
        <v>4.8611111111111112E-3</v>
      </c>
    </row>
    <row r="29" spans="1:22" ht="55.5" customHeight="1" thickBot="1" x14ac:dyDescent="0.35">
      <c r="A29" s="1508"/>
      <c r="B29" s="1510"/>
      <c r="C29" s="966" t="s">
        <v>750</v>
      </c>
      <c r="D29" s="967" t="s">
        <v>1178</v>
      </c>
      <c r="E29" s="968" t="s">
        <v>1305</v>
      </c>
      <c r="F29" s="968" t="s">
        <v>1306</v>
      </c>
      <c r="G29" s="968" t="s">
        <v>1307</v>
      </c>
      <c r="H29" s="968" t="s">
        <v>1308</v>
      </c>
      <c r="I29" s="968" t="s">
        <v>1309</v>
      </c>
      <c r="J29" s="968" t="s">
        <v>1310</v>
      </c>
      <c r="K29" s="970" t="s">
        <v>810</v>
      </c>
      <c r="L29" s="969" t="s">
        <v>811</v>
      </c>
      <c r="M29" s="969" t="s">
        <v>812</v>
      </c>
      <c r="N29" s="969" t="s">
        <v>813</v>
      </c>
      <c r="O29" s="969" t="s">
        <v>814</v>
      </c>
      <c r="P29" s="969" t="s">
        <v>815</v>
      </c>
      <c r="Q29" s="970" t="s">
        <v>1185</v>
      </c>
      <c r="R29" s="970" t="s">
        <v>1186</v>
      </c>
      <c r="S29" s="970" t="s">
        <v>1187</v>
      </c>
      <c r="T29" s="970" t="s">
        <v>1188</v>
      </c>
      <c r="U29" s="970" t="s">
        <v>1189</v>
      </c>
      <c r="V29" s="978" t="s">
        <v>978</v>
      </c>
    </row>
    <row r="30" spans="1:22" ht="55.5" customHeight="1" x14ac:dyDescent="0.3">
      <c r="A30" s="1507">
        <v>9</v>
      </c>
      <c r="B30" s="1509" t="s">
        <v>816</v>
      </c>
      <c r="C30" s="960" t="s">
        <v>749</v>
      </c>
      <c r="D30" s="961" t="s">
        <v>1178</v>
      </c>
      <c r="E30" s="962"/>
      <c r="F30" s="962"/>
      <c r="G30" s="962"/>
      <c r="H30" s="962"/>
      <c r="I30" s="963">
        <v>2.4074074074074077E-4</v>
      </c>
      <c r="J30" s="963">
        <v>2.9861111111111109E-4</v>
      </c>
      <c r="K30" s="963">
        <v>2.6620370370370372E-4</v>
      </c>
      <c r="L30" s="963">
        <v>3.2407407407407406E-4</v>
      </c>
      <c r="M30" s="963">
        <v>2.9513888888888889E-4</v>
      </c>
      <c r="N30" s="963">
        <v>3.5069444444444444E-4</v>
      </c>
      <c r="O30" s="963">
        <v>3.4259259259259263E-4</v>
      </c>
      <c r="P30" s="963">
        <v>4.0509259259259258E-4</v>
      </c>
      <c r="Q30" s="963">
        <v>3.8194444444444446E-4</v>
      </c>
      <c r="R30" s="963">
        <v>4.4560185185185192E-4</v>
      </c>
      <c r="S30" s="963">
        <v>4.1898148148148155E-4</v>
      </c>
      <c r="T30" s="963">
        <v>4.7453703703703704E-4</v>
      </c>
      <c r="U30" s="963">
        <v>4.5138888888888892E-4</v>
      </c>
      <c r="V30" s="974">
        <v>5.2083333333333333E-4</v>
      </c>
    </row>
    <row r="31" spans="1:22" ht="55.5" customHeight="1" thickBot="1" x14ac:dyDescent="0.35">
      <c r="A31" s="1508"/>
      <c r="B31" s="1510"/>
      <c r="C31" s="966" t="s">
        <v>750</v>
      </c>
      <c r="D31" s="967" t="s">
        <v>1178</v>
      </c>
      <c r="E31" s="968" t="s">
        <v>864</v>
      </c>
      <c r="F31" s="968" t="s">
        <v>758</v>
      </c>
      <c r="G31" s="968" t="s">
        <v>865</v>
      </c>
      <c r="H31" s="968" t="s">
        <v>820</v>
      </c>
      <c r="I31" s="969" t="s">
        <v>820</v>
      </c>
      <c r="J31" s="969" t="s">
        <v>821</v>
      </c>
      <c r="K31" s="970" t="s">
        <v>822</v>
      </c>
      <c r="L31" s="969" t="s">
        <v>823</v>
      </c>
      <c r="M31" s="969" t="s">
        <v>824</v>
      </c>
      <c r="N31" s="969" t="s">
        <v>825</v>
      </c>
      <c r="O31" s="969" t="s">
        <v>826</v>
      </c>
      <c r="P31" s="969" t="s">
        <v>827</v>
      </c>
      <c r="Q31" s="970" t="s">
        <v>1190</v>
      </c>
      <c r="R31" s="970" t="s">
        <v>1191</v>
      </c>
      <c r="S31" s="970" t="s">
        <v>948</v>
      </c>
      <c r="T31" s="970" t="s">
        <v>1192</v>
      </c>
      <c r="U31" s="970" t="s">
        <v>1193</v>
      </c>
      <c r="V31" s="978" t="s">
        <v>786</v>
      </c>
    </row>
    <row r="32" spans="1:22" ht="53.25" customHeight="1" x14ac:dyDescent="0.3">
      <c r="A32" s="1507">
        <f>A30+1</f>
        <v>10</v>
      </c>
      <c r="B32" s="1509" t="s">
        <v>234</v>
      </c>
      <c r="C32" s="960" t="s">
        <v>749</v>
      </c>
      <c r="D32" s="961" t="s">
        <v>1178</v>
      </c>
      <c r="E32" s="962"/>
      <c r="F32" s="962"/>
      <c r="G32" s="962"/>
      <c r="H32" s="962"/>
      <c r="I32" s="963">
        <v>1.8749999999999998E-4</v>
      </c>
      <c r="J32" s="963">
        <v>2.1064814814814815E-4</v>
      </c>
      <c r="K32" s="963">
        <v>2.0023148148148146E-4</v>
      </c>
      <c r="L32" s="963">
        <v>2.2453703703703701E-4</v>
      </c>
      <c r="M32" s="963">
        <v>2.175925925925926E-4</v>
      </c>
      <c r="N32" s="963">
        <v>2.4421296296296295E-4</v>
      </c>
      <c r="O32" s="963">
        <v>2.3611111111111109E-4</v>
      </c>
      <c r="P32" s="963">
        <v>2.6504629629629626E-4</v>
      </c>
      <c r="Q32" s="962"/>
      <c r="R32" s="962"/>
      <c r="S32" s="962"/>
      <c r="T32" s="962"/>
      <c r="U32" s="962"/>
      <c r="V32" s="965"/>
    </row>
    <row r="33" spans="1:22" ht="53.25" customHeight="1" thickBot="1" x14ac:dyDescent="0.35">
      <c r="A33" s="1508"/>
      <c r="B33" s="1498"/>
      <c r="C33" s="966" t="s">
        <v>750</v>
      </c>
      <c r="D33" s="967" t="s">
        <v>1178</v>
      </c>
      <c r="E33" s="969" t="s">
        <v>751</v>
      </c>
      <c r="F33" s="969" t="s">
        <v>752</v>
      </c>
      <c r="G33" s="969" t="s">
        <v>753</v>
      </c>
      <c r="H33" s="969" t="s">
        <v>754</v>
      </c>
      <c r="I33" s="969" t="s">
        <v>755</v>
      </c>
      <c r="J33" s="969" t="s">
        <v>756</v>
      </c>
      <c r="K33" s="970" t="s">
        <v>754</v>
      </c>
      <c r="L33" s="969" t="s">
        <v>757</v>
      </c>
      <c r="M33" s="969" t="s">
        <v>758</v>
      </c>
      <c r="N33" s="969" t="s">
        <v>759</v>
      </c>
      <c r="O33" s="969" t="s">
        <v>760</v>
      </c>
      <c r="P33" s="969" t="s">
        <v>761</v>
      </c>
      <c r="Q33" s="979"/>
      <c r="R33" s="979"/>
      <c r="S33" s="979"/>
      <c r="T33" s="979"/>
      <c r="U33" s="979"/>
      <c r="V33" s="980"/>
    </row>
    <row r="34" spans="1:22" ht="54.75" customHeight="1" x14ac:dyDescent="0.3">
      <c r="A34" s="1507">
        <v>11</v>
      </c>
      <c r="B34" s="1509" t="s">
        <v>1311</v>
      </c>
      <c r="C34" s="960" t="s">
        <v>749</v>
      </c>
      <c r="D34" s="961" t="s">
        <v>1178</v>
      </c>
      <c r="E34" s="962"/>
      <c r="F34" s="962"/>
      <c r="G34" s="962"/>
      <c r="H34" s="962"/>
      <c r="I34" s="973">
        <v>2.465277777777778E-4</v>
      </c>
      <c r="J34" s="973">
        <v>2.8472222222222223E-4</v>
      </c>
      <c r="K34" s="973">
        <v>2.6620370370370372E-4</v>
      </c>
      <c r="L34" s="973">
        <v>3.0555555555555555E-4</v>
      </c>
      <c r="M34" s="973">
        <v>2.8703703703703703E-4</v>
      </c>
      <c r="N34" s="973">
        <v>3.2407407407407406E-4</v>
      </c>
      <c r="O34" s="973">
        <v>3.0671296296296295E-4</v>
      </c>
      <c r="P34" s="973">
        <v>3.5300925925925924E-4</v>
      </c>
      <c r="Q34" s="964">
        <v>3.4490740740740743E-4</v>
      </c>
      <c r="R34" s="963">
        <v>3.8773148148148152E-4</v>
      </c>
      <c r="S34" s="963">
        <v>3.7499999999999995E-4</v>
      </c>
      <c r="T34" s="963">
        <v>4.2476851851851855E-4</v>
      </c>
      <c r="U34" s="981" t="s">
        <v>828</v>
      </c>
      <c r="V34" s="974">
        <v>4.6064814814814818E-4</v>
      </c>
    </row>
    <row r="35" spans="1:22" ht="56.25" customHeight="1" thickBot="1" x14ac:dyDescent="0.35">
      <c r="A35" s="1508"/>
      <c r="B35" s="1510"/>
      <c r="C35" s="966" t="s">
        <v>750</v>
      </c>
      <c r="D35" s="967" t="s">
        <v>1178</v>
      </c>
      <c r="E35" s="968" t="s">
        <v>1312</v>
      </c>
      <c r="F35" s="968" t="s">
        <v>1313</v>
      </c>
      <c r="G35" s="968" t="s">
        <v>1314</v>
      </c>
      <c r="H35" s="968" t="s">
        <v>1315</v>
      </c>
      <c r="I35" s="968" t="s">
        <v>1316</v>
      </c>
      <c r="J35" s="968" t="s">
        <v>1317</v>
      </c>
      <c r="K35" s="968" t="s">
        <v>1318</v>
      </c>
      <c r="L35" s="968" t="s">
        <v>1319</v>
      </c>
      <c r="M35" s="968" t="s">
        <v>873</v>
      </c>
      <c r="N35" s="968" t="s">
        <v>823</v>
      </c>
      <c r="O35" s="968" t="s">
        <v>1320</v>
      </c>
      <c r="P35" s="968" t="s">
        <v>1321</v>
      </c>
      <c r="Q35" s="970" t="s">
        <v>1194</v>
      </c>
      <c r="R35" s="970" t="s">
        <v>1195</v>
      </c>
      <c r="S35" s="970" t="s">
        <v>1196</v>
      </c>
      <c r="T35" s="970" t="s">
        <v>1197</v>
      </c>
      <c r="U35" s="970" t="s">
        <v>1198</v>
      </c>
      <c r="V35" s="978" t="s">
        <v>877</v>
      </c>
    </row>
    <row r="36" spans="1:22" ht="55.5" customHeight="1" x14ac:dyDescent="0.3">
      <c r="A36" s="1507">
        <v>12</v>
      </c>
      <c r="B36" s="1509" t="s">
        <v>1322</v>
      </c>
      <c r="C36" s="960" t="s">
        <v>749</v>
      </c>
      <c r="D36" s="961" t="s">
        <v>1178</v>
      </c>
      <c r="E36" s="962"/>
      <c r="F36" s="962"/>
      <c r="G36" s="962"/>
      <c r="H36" s="962"/>
      <c r="I36" s="973">
        <v>5.4745370370370375E-4</v>
      </c>
      <c r="J36" s="973">
        <v>6.168981481481481E-4</v>
      </c>
      <c r="K36" s="973">
        <v>5.8796296296296287E-4</v>
      </c>
      <c r="L36" s="973">
        <v>6.6319444444444444E-4</v>
      </c>
      <c r="M36" s="973">
        <v>6.4699074074074073E-4</v>
      </c>
      <c r="N36" s="973">
        <v>7.164351851851853E-4</v>
      </c>
      <c r="O36" s="973">
        <v>6.9907407407407407E-4</v>
      </c>
      <c r="P36" s="973">
        <v>7.8472222222222214E-4</v>
      </c>
      <c r="Q36" s="963">
        <v>7.6388888888888893E-4</v>
      </c>
      <c r="R36" s="963">
        <v>8.5069444444444461E-4</v>
      </c>
      <c r="S36" s="963">
        <v>8.3333333333333339E-4</v>
      </c>
      <c r="T36" s="963">
        <v>9.2129629629629636E-4</v>
      </c>
      <c r="U36" s="963">
        <v>9.0856481481481485E-4</v>
      </c>
      <c r="V36" s="974">
        <v>9.9537037037037042E-4</v>
      </c>
    </row>
    <row r="37" spans="1:22" ht="57" customHeight="1" thickBot="1" x14ac:dyDescent="0.35">
      <c r="A37" s="1508"/>
      <c r="B37" s="1510"/>
      <c r="C37" s="966" t="s">
        <v>750</v>
      </c>
      <c r="D37" s="967" t="s">
        <v>1178</v>
      </c>
      <c r="E37" s="968" t="s">
        <v>1323</v>
      </c>
      <c r="F37" s="968" t="s">
        <v>1324</v>
      </c>
      <c r="G37" s="968" t="s">
        <v>1325</v>
      </c>
      <c r="H37" s="968" t="s">
        <v>1326</v>
      </c>
      <c r="I37" s="968" t="s">
        <v>1327</v>
      </c>
      <c r="J37" s="968" t="s">
        <v>1328</v>
      </c>
      <c r="K37" s="968" t="s">
        <v>1326</v>
      </c>
      <c r="L37" s="968" t="s">
        <v>1329</v>
      </c>
      <c r="M37" s="968" t="s">
        <v>1330</v>
      </c>
      <c r="N37" s="968" t="s">
        <v>1331</v>
      </c>
      <c r="O37" s="968" t="s">
        <v>1332</v>
      </c>
      <c r="P37" s="968" t="s">
        <v>1333</v>
      </c>
      <c r="Q37" s="970" t="s">
        <v>1199</v>
      </c>
      <c r="R37" s="970" t="s">
        <v>1200</v>
      </c>
      <c r="S37" s="970" t="s">
        <v>1201</v>
      </c>
      <c r="T37" s="970" t="s">
        <v>1202</v>
      </c>
      <c r="U37" s="970" t="s">
        <v>1203</v>
      </c>
      <c r="V37" s="978" t="s">
        <v>1204</v>
      </c>
    </row>
    <row r="38" spans="1:22" ht="53.25" customHeight="1" x14ac:dyDescent="0.3">
      <c r="A38" s="1507">
        <v>13</v>
      </c>
      <c r="B38" s="1509" t="s">
        <v>1334</v>
      </c>
      <c r="C38" s="960" t="s">
        <v>749</v>
      </c>
      <c r="D38" s="961" t="s">
        <v>1178</v>
      </c>
      <c r="E38" s="962"/>
      <c r="F38" s="962"/>
      <c r="G38" s="962"/>
      <c r="H38" s="962"/>
      <c r="I38" s="973">
        <v>1.224537037037037E-3</v>
      </c>
      <c r="J38" s="973">
        <v>1.3611111111111109E-3</v>
      </c>
      <c r="K38" s="973">
        <v>1.3263888888888891E-3</v>
      </c>
      <c r="L38" s="973">
        <v>1.4733796296296294E-3</v>
      </c>
      <c r="M38" s="973">
        <v>1.4328703703703706E-3</v>
      </c>
      <c r="N38" s="973">
        <v>1.5775462962962963E-3</v>
      </c>
      <c r="O38" s="973">
        <v>1.5578703703703703E-3</v>
      </c>
      <c r="P38" s="973">
        <v>1.712962962962963E-3</v>
      </c>
      <c r="Q38" s="963">
        <v>1.71875E-3</v>
      </c>
      <c r="R38" s="963">
        <v>1.8981481481481482E-3</v>
      </c>
      <c r="S38" s="963">
        <v>1.8750000000000001E-3</v>
      </c>
      <c r="T38" s="963">
        <v>2.0659722222222221E-3</v>
      </c>
      <c r="U38" s="963">
        <v>2.0254629629629629E-3</v>
      </c>
      <c r="V38" s="974">
        <v>2.2222222222222222E-3</v>
      </c>
    </row>
    <row r="39" spans="1:22" ht="53.25" customHeight="1" thickBot="1" x14ac:dyDescent="0.35">
      <c r="A39" s="1508"/>
      <c r="B39" s="1510"/>
      <c r="C39" s="966" t="s">
        <v>750</v>
      </c>
      <c r="D39" s="967" t="s">
        <v>1178</v>
      </c>
      <c r="E39" s="968" t="s">
        <v>1335</v>
      </c>
      <c r="F39" s="968" t="s">
        <v>1336</v>
      </c>
      <c r="G39" s="968" t="s">
        <v>1337</v>
      </c>
      <c r="H39" s="968" t="s">
        <v>1338</v>
      </c>
      <c r="I39" s="968" t="s">
        <v>1339</v>
      </c>
      <c r="J39" s="968" t="s">
        <v>1340</v>
      </c>
      <c r="K39" s="968" t="s">
        <v>1341</v>
      </c>
      <c r="L39" s="968" t="s">
        <v>1342</v>
      </c>
      <c r="M39" s="968" t="s">
        <v>1343</v>
      </c>
      <c r="N39" s="968" t="s">
        <v>1344</v>
      </c>
      <c r="O39" s="968" t="s">
        <v>1345</v>
      </c>
      <c r="P39" s="968" t="s">
        <v>1346</v>
      </c>
      <c r="Q39" s="970" t="s">
        <v>1205</v>
      </c>
      <c r="R39" s="970" t="s">
        <v>1206</v>
      </c>
      <c r="S39" s="970" t="s">
        <v>1207</v>
      </c>
      <c r="T39" s="970" t="s">
        <v>1208</v>
      </c>
      <c r="U39" s="970" t="s">
        <v>1182</v>
      </c>
      <c r="V39" s="978" t="s">
        <v>1209</v>
      </c>
    </row>
    <row r="40" spans="1:22" ht="54.75" customHeight="1" x14ac:dyDescent="0.3">
      <c r="A40" s="1507">
        <v>14</v>
      </c>
      <c r="B40" s="1509" t="s">
        <v>1347</v>
      </c>
      <c r="C40" s="960" t="s">
        <v>749</v>
      </c>
      <c r="D40" s="961" t="s">
        <v>1178</v>
      </c>
      <c r="E40" s="982"/>
      <c r="F40" s="982"/>
      <c r="G40" s="982"/>
      <c r="H40" s="982"/>
      <c r="I40" s="983" t="s">
        <v>1348</v>
      </c>
      <c r="J40" s="983" t="s">
        <v>1349</v>
      </c>
      <c r="K40" s="981" t="s">
        <v>1213</v>
      </c>
      <c r="L40" s="981" t="s">
        <v>1214</v>
      </c>
      <c r="M40" s="981" t="s">
        <v>1215</v>
      </c>
      <c r="N40" s="981" t="s">
        <v>1216</v>
      </c>
      <c r="O40" s="981" t="s">
        <v>1216</v>
      </c>
      <c r="P40" s="981" t="s">
        <v>1217</v>
      </c>
      <c r="Q40" s="981" t="s">
        <v>1218</v>
      </c>
      <c r="R40" s="981" t="s">
        <v>1219</v>
      </c>
      <c r="S40" s="981" t="s">
        <v>1220</v>
      </c>
      <c r="T40" s="981" t="s">
        <v>1221</v>
      </c>
      <c r="U40" s="981" t="s">
        <v>1222</v>
      </c>
      <c r="V40" s="984" t="s">
        <v>1223</v>
      </c>
    </row>
    <row r="41" spans="1:22" ht="56.25" customHeight="1" thickBot="1" x14ac:dyDescent="0.35">
      <c r="A41" s="1508"/>
      <c r="B41" s="1510"/>
      <c r="C41" s="966" t="s">
        <v>750</v>
      </c>
      <c r="D41" s="967" t="s">
        <v>1178</v>
      </c>
      <c r="E41" s="968" t="s">
        <v>1350</v>
      </c>
      <c r="F41" s="968" t="s">
        <v>1351</v>
      </c>
      <c r="G41" s="968" t="s">
        <v>1352</v>
      </c>
      <c r="H41" s="968" t="s">
        <v>1353</v>
      </c>
      <c r="I41" s="968" t="s">
        <v>1354</v>
      </c>
      <c r="J41" s="968" t="s">
        <v>1355</v>
      </c>
      <c r="K41" s="970" t="s">
        <v>807</v>
      </c>
      <c r="L41" s="969" t="s">
        <v>1229</v>
      </c>
      <c r="M41" s="969" t="s">
        <v>1230</v>
      </c>
      <c r="N41" s="969" t="s">
        <v>1231</v>
      </c>
      <c r="O41" s="969" t="s">
        <v>1231</v>
      </c>
      <c r="P41" s="969" t="s">
        <v>1232</v>
      </c>
      <c r="Q41" s="976" t="s">
        <v>1233</v>
      </c>
      <c r="R41" s="976" t="s">
        <v>1234</v>
      </c>
      <c r="S41" s="976" t="s">
        <v>1235</v>
      </c>
      <c r="T41" s="976" t="s">
        <v>1236</v>
      </c>
      <c r="U41" s="976" t="s">
        <v>1237</v>
      </c>
      <c r="V41" s="977" t="s">
        <v>1238</v>
      </c>
    </row>
    <row r="42" spans="1:22" ht="101.25" customHeight="1" x14ac:dyDescent="0.3">
      <c r="A42" s="1507">
        <f>A40+1</f>
        <v>15</v>
      </c>
      <c r="B42" s="1509" t="s">
        <v>1239</v>
      </c>
      <c r="C42" s="960" t="s">
        <v>749</v>
      </c>
      <c r="D42" s="961" t="s">
        <v>1178</v>
      </c>
      <c r="E42" s="962"/>
      <c r="F42" s="962"/>
      <c r="G42" s="962"/>
      <c r="H42" s="962"/>
      <c r="I42" s="964">
        <v>5.5671296296296296E-4</v>
      </c>
      <c r="J42" s="963">
        <v>6.2268518518518521E-4</v>
      </c>
      <c r="K42" s="963">
        <v>5.9606481481481479E-4</v>
      </c>
      <c r="L42" s="963">
        <v>6.6666666666666664E-4</v>
      </c>
      <c r="M42" s="963">
        <v>6.4814814814814813E-4</v>
      </c>
      <c r="N42" s="963">
        <v>7.175925925925927E-4</v>
      </c>
      <c r="O42" s="963">
        <v>7.0023148148148147E-4</v>
      </c>
      <c r="P42" s="963">
        <v>7.8703703703703705E-4</v>
      </c>
      <c r="Q42" s="963">
        <v>7.6388888888888893E-4</v>
      </c>
      <c r="R42" s="963">
        <v>8.5069444444444461E-4</v>
      </c>
      <c r="S42" s="963">
        <v>8.3333333333333339E-4</v>
      </c>
      <c r="T42" s="963">
        <v>9.2129629629629636E-4</v>
      </c>
      <c r="U42" s="963">
        <v>9.0856481481481485E-4</v>
      </c>
      <c r="V42" s="974">
        <v>9.9537037037037042E-4</v>
      </c>
    </row>
    <row r="43" spans="1:22" ht="101.25" customHeight="1" thickBot="1" x14ac:dyDescent="0.35">
      <c r="A43" s="1508"/>
      <c r="B43" s="1498"/>
      <c r="C43" s="966" t="s">
        <v>750</v>
      </c>
      <c r="D43" s="967" t="s">
        <v>1178</v>
      </c>
      <c r="E43" s="969" t="s">
        <v>841</v>
      </c>
      <c r="F43" s="969" t="s">
        <v>788</v>
      </c>
      <c r="G43" s="969" t="s">
        <v>842</v>
      </c>
      <c r="H43" s="969" t="s">
        <v>843</v>
      </c>
      <c r="I43" s="969" t="s">
        <v>844</v>
      </c>
      <c r="J43" s="969" t="s">
        <v>845</v>
      </c>
      <c r="K43" s="970" t="s">
        <v>846</v>
      </c>
      <c r="L43" s="969" t="s">
        <v>847</v>
      </c>
      <c r="M43" s="969" t="s">
        <v>848</v>
      </c>
      <c r="N43" s="969" t="s">
        <v>849</v>
      </c>
      <c r="O43" s="969" t="s">
        <v>850</v>
      </c>
      <c r="P43" s="969" t="s">
        <v>851</v>
      </c>
      <c r="Q43" s="970" t="s">
        <v>1199</v>
      </c>
      <c r="R43" s="970" t="s">
        <v>1200</v>
      </c>
      <c r="S43" s="970" t="s">
        <v>1201</v>
      </c>
      <c r="T43" s="970" t="s">
        <v>1202</v>
      </c>
      <c r="U43" s="970" t="s">
        <v>1203</v>
      </c>
      <c r="V43" s="978" t="s">
        <v>1204</v>
      </c>
    </row>
    <row r="44" spans="1:22" ht="53.25" customHeight="1" x14ac:dyDescent="0.3">
      <c r="A44" s="1507">
        <f>A42+1</f>
        <v>16</v>
      </c>
      <c r="B44" s="1509" t="s">
        <v>208</v>
      </c>
      <c r="C44" s="960" t="s">
        <v>749</v>
      </c>
      <c r="D44" s="961" t="s">
        <v>1178</v>
      </c>
      <c r="E44" s="962"/>
      <c r="F44" s="962"/>
      <c r="G44" s="962"/>
      <c r="H44" s="962"/>
      <c r="I44" s="963">
        <v>2.0370370370370369E-4</v>
      </c>
      <c r="J44" s="963">
        <v>2.2800925925925926E-4</v>
      </c>
      <c r="K44" s="963">
        <v>2.1412037037037038E-4</v>
      </c>
      <c r="L44" s="963">
        <v>2.4421296296296295E-4</v>
      </c>
      <c r="M44" s="963">
        <v>2.3263888888888889E-4</v>
      </c>
      <c r="N44" s="963">
        <v>2.6504629629629626E-4</v>
      </c>
      <c r="O44" s="963">
        <v>2.5347222222222221E-4</v>
      </c>
      <c r="P44" s="963">
        <v>2.8703703703703703E-4</v>
      </c>
      <c r="Q44" s="981" t="s">
        <v>209</v>
      </c>
      <c r="R44" s="981" t="s">
        <v>210</v>
      </c>
      <c r="S44" s="981" t="s">
        <v>211</v>
      </c>
      <c r="T44" s="981" t="s">
        <v>212</v>
      </c>
      <c r="U44" s="981" t="s">
        <v>213</v>
      </c>
      <c r="V44" s="984" t="s">
        <v>214</v>
      </c>
    </row>
    <row r="45" spans="1:22" ht="53.25" customHeight="1" thickBot="1" x14ac:dyDescent="0.35">
      <c r="A45" s="1508"/>
      <c r="B45" s="1498"/>
      <c r="C45" s="966" t="s">
        <v>750</v>
      </c>
      <c r="D45" s="967" t="s">
        <v>1178</v>
      </c>
      <c r="E45" s="969" t="s">
        <v>864</v>
      </c>
      <c r="F45" s="969" t="s">
        <v>865</v>
      </c>
      <c r="G45" s="969" t="s">
        <v>866</v>
      </c>
      <c r="H45" s="969" t="s">
        <v>867</v>
      </c>
      <c r="I45" s="969" t="s">
        <v>868</v>
      </c>
      <c r="J45" s="969" t="s">
        <v>869</v>
      </c>
      <c r="K45" s="970" t="s">
        <v>870</v>
      </c>
      <c r="L45" s="969" t="s">
        <v>759</v>
      </c>
      <c r="M45" s="969" t="s">
        <v>871</v>
      </c>
      <c r="N45" s="969" t="s">
        <v>761</v>
      </c>
      <c r="O45" s="969" t="s">
        <v>872</v>
      </c>
      <c r="P45" s="969" t="s">
        <v>873</v>
      </c>
      <c r="Q45" s="970" t="s">
        <v>1240</v>
      </c>
      <c r="R45" s="970" t="s">
        <v>1241</v>
      </c>
      <c r="S45" s="970" t="s">
        <v>1242</v>
      </c>
      <c r="T45" s="970" t="s">
        <v>1243</v>
      </c>
      <c r="U45" s="970" t="s">
        <v>1244</v>
      </c>
      <c r="V45" s="978" t="s">
        <v>1196</v>
      </c>
    </row>
    <row r="46" spans="1:22" ht="55.5" customHeight="1" x14ac:dyDescent="0.3">
      <c r="A46" s="1507">
        <f>A44+1</f>
        <v>17</v>
      </c>
      <c r="B46" s="1509" t="s">
        <v>215</v>
      </c>
      <c r="C46" s="960" t="s">
        <v>749</v>
      </c>
      <c r="D46" s="961" t="s">
        <v>1178</v>
      </c>
      <c r="E46" s="962"/>
      <c r="F46" s="962"/>
      <c r="G46" s="962"/>
      <c r="H46" s="962"/>
      <c r="I46" s="963">
        <v>4.5601851851851852E-4</v>
      </c>
      <c r="J46" s="963">
        <v>5.0694444444444441E-4</v>
      </c>
      <c r="K46" s="963">
        <v>4.895833333333333E-4</v>
      </c>
      <c r="L46" s="963">
        <v>5.4398148148148144E-4</v>
      </c>
      <c r="M46" s="963">
        <v>5.3125000000000004E-4</v>
      </c>
      <c r="N46" s="963">
        <v>5.9027777777777778E-4</v>
      </c>
      <c r="O46" s="963">
        <v>5.7638888888888887E-4</v>
      </c>
      <c r="P46" s="963">
        <v>6.3888888888888893E-4</v>
      </c>
      <c r="Q46" s="981" t="s">
        <v>216</v>
      </c>
      <c r="R46" s="981" t="s">
        <v>874</v>
      </c>
      <c r="S46" s="981" t="s">
        <v>217</v>
      </c>
      <c r="T46" s="981" t="s">
        <v>875</v>
      </c>
      <c r="U46" s="981" t="s">
        <v>218</v>
      </c>
      <c r="V46" s="974">
        <v>8.1481481481481476E-4</v>
      </c>
    </row>
    <row r="47" spans="1:22" ht="55.5" customHeight="1" thickBot="1" x14ac:dyDescent="0.35">
      <c r="A47" s="1508"/>
      <c r="B47" s="1498"/>
      <c r="C47" s="966" t="s">
        <v>750</v>
      </c>
      <c r="D47" s="967" t="s">
        <v>1178</v>
      </c>
      <c r="E47" s="969" t="s">
        <v>876</v>
      </c>
      <c r="F47" s="969" t="s">
        <v>877</v>
      </c>
      <c r="G47" s="969" t="s">
        <v>878</v>
      </c>
      <c r="H47" s="969" t="s">
        <v>879</v>
      </c>
      <c r="I47" s="969" t="s">
        <v>880</v>
      </c>
      <c r="J47" s="969" t="s">
        <v>841</v>
      </c>
      <c r="K47" s="970" t="s">
        <v>881</v>
      </c>
      <c r="L47" s="969" t="s">
        <v>882</v>
      </c>
      <c r="M47" s="969" t="s">
        <v>883</v>
      </c>
      <c r="N47" s="969" t="s">
        <v>884</v>
      </c>
      <c r="O47" s="969" t="s">
        <v>885</v>
      </c>
      <c r="P47" s="969" t="s">
        <v>886</v>
      </c>
      <c r="Q47" s="970" t="s">
        <v>1245</v>
      </c>
      <c r="R47" s="970" t="s">
        <v>1246</v>
      </c>
      <c r="S47" s="970" t="s">
        <v>1247</v>
      </c>
      <c r="T47" s="970" t="s">
        <v>1248</v>
      </c>
      <c r="U47" s="970" t="s">
        <v>1249</v>
      </c>
      <c r="V47" s="978" t="s">
        <v>1250</v>
      </c>
    </row>
    <row r="48" spans="1:22" ht="54.75" customHeight="1" x14ac:dyDescent="0.3">
      <c r="A48" s="1507">
        <f>A46+1</f>
        <v>18</v>
      </c>
      <c r="B48" s="1509" t="s">
        <v>219</v>
      </c>
      <c r="C48" s="960" t="s">
        <v>749</v>
      </c>
      <c r="D48" s="961" t="s">
        <v>1178</v>
      </c>
      <c r="E48" s="962"/>
      <c r="F48" s="962"/>
      <c r="G48" s="962"/>
      <c r="H48" s="962"/>
      <c r="I48" s="963">
        <v>1.0590277777777777E-3</v>
      </c>
      <c r="J48" s="963">
        <v>1.1689814814814816E-3</v>
      </c>
      <c r="K48" s="963">
        <v>1.1342592592592591E-3</v>
      </c>
      <c r="L48" s="963">
        <v>1.2442129629629628E-3</v>
      </c>
      <c r="M48" s="963">
        <v>1.2384259259259258E-3</v>
      </c>
      <c r="N48" s="963">
        <v>1.3599537037037037E-3</v>
      </c>
      <c r="O48" s="963">
        <v>1.3368055555555555E-3</v>
      </c>
      <c r="P48" s="963">
        <v>1.4606481481481482E-3</v>
      </c>
      <c r="Q48" s="981" t="s">
        <v>220</v>
      </c>
      <c r="R48" s="981" t="s">
        <v>887</v>
      </c>
      <c r="S48" s="981" t="s">
        <v>221</v>
      </c>
      <c r="T48" s="981" t="s">
        <v>888</v>
      </c>
      <c r="U48" s="981" t="s">
        <v>222</v>
      </c>
      <c r="V48" s="984" t="s">
        <v>889</v>
      </c>
    </row>
    <row r="49" spans="1:22" ht="54.75" customHeight="1" thickBot="1" x14ac:dyDescent="0.35">
      <c r="A49" s="1508"/>
      <c r="B49" s="1498"/>
      <c r="C49" s="966" t="s">
        <v>750</v>
      </c>
      <c r="D49" s="967" t="s">
        <v>1178</v>
      </c>
      <c r="E49" s="969" t="s">
        <v>890</v>
      </c>
      <c r="F49" s="969" t="s">
        <v>891</v>
      </c>
      <c r="G49" s="969" t="s">
        <v>892</v>
      </c>
      <c r="H49" s="969" t="s">
        <v>893</v>
      </c>
      <c r="I49" s="969" t="s">
        <v>894</v>
      </c>
      <c r="J49" s="969" t="s">
        <v>895</v>
      </c>
      <c r="K49" s="970" t="s">
        <v>896</v>
      </c>
      <c r="L49" s="969" t="s">
        <v>897</v>
      </c>
      <c r="M49" s="969" t="s">
        <v>898</v>
      </c>
      <c r="N49" s="969" t="s">
        <v>899</v>
      </c>
      <c r="O49" s="969" t="s">
        <v>900</v>
      </c>
      <c r="P49" s="969" t="s">
        <v>901</v>
      </c>
      <c r="Q49" s="970" t="s">
        <v>798</v>
      </c>
      <c r="R49" s="970" t="s">
        <v>1251</v>
      </c>
      <c r="S49" s="970" t="s">
        <v>1252</v>
      </c>
      <c r="T49" s="970" t="s">
        <v>1253</v>
      </c>
      <c r="U49" s="970" t="s">
        <v>1254</v>
      </c>
      <c r="V49" s="978" t="s">
        <v>1255</v>
      </c>
    </row>
    <row r="50" spans="1:22" ht="54.75" customHeight="1" x14ac:dyDescent="0.3">
      <c r="A50" s="1507">
        <f>A48+1</f>
        <v>19</v>
      </c>
      <c r="B50" s="1509" t="s">
        <v>223</v>
      </c>
      <c r="C50" s="960" t="s">
        <v>749</v>
      </c>
      <c r="D50" s="961" t="s">
        <v>1178</v>
      </c>
      <c r="E50" s="962"/>
      <c r="F50" s="962"/>
      <c r="G50" s="962"/>
      <c r="H50" s="962"/>
      <c r="I50" s="963">
        <v>2.3379629629629631E-3</v>
      </c>
      <c r="J50" s="963">
        <v>2.5300925925925929E-3</v>
      </c>
      <c r="K50" s="963">
        <v>2.5092592592592593E-3</v>
      </c>
      <c r="L50" s="963">
        <v>2.7222222222222218E-3</v>
      </c>
      <c r="M50" s="963">
        <v>2.7175925925925926E-3</v>
      </c>
      <c r="N50" s="963">
        <v>2.9328703703703704E-3</v>
      </c>
      <c r="O50" s="963">
        <v>2.9259259259259256E-3</v>
      </c>
      <c r="P50" s="963">
        <v>3.1597222222222222E-3</v>
      </c>
      <c r="Q50" s="981" t="s">
        <v>224</v>
      </c>
      <c r="R50" s="981" t="s">
        <v>902</v>
      </c>
      <c r="S50" s="981" t="s">
        <v>225</v>
      </c>
      <c r="T50" s="981" t="s">
        <v>903</v>
      </c>
      <c r="U50" s="981" t="s">
        <v>226</v>
      </c>
      <c r="V50" s="984" t="s">
        <v>904</v>
      </c>
    </row>
    <row r="51" spans="1:22" ht="54.75" customHeight="1" thickBot="1" x14ac:dyDescent="0.35">
      <c r="A51" s="1508"/>
      <c r="B51" s="1498"/>
      <c r="C51" s="966" t="s">
        <v>750</v>
      </c>
      <c r="D51" s="967" t="s">
        <v>1178</v>
      </c>
      <c r="E51" s="969" t="s">
        <v>905</v>
      </c>
      <c r="F51" s="969" t="s">
        <v>906</v>
      </c>
      <c r="G51" s="969" t="s">
        <v>907</v>
      </c>
      <c r="H51" s="969" t="s">
        <v>908</v>
      </c>
      <c r="I51" s="969" t="s">
        <v>909</v>
      </c>
      <c r="J51" s="969" t="s">
        <v>910</v>
      </c>
      <c r="K51" s="970" t="s">
        <v>911</v>
      </c>
      <c r="L51" s="969" t="s">
        <v>912</v>
      </c>
      <c r="M51" s="969" t="s">
        <v>913</v>
      </c>
      <c r="N51" s="969" t="s">
        <v>914</v>
      </c>
      <c r="O51" s="969" t="s">
        <v>915</v>
      </c>
      <c r="P51" s="969" t="s">
        <v>916</v>
      </c>
      <c r="Q51" s="970" t="s">
        <v>1256</v>
      </c>
      <c r="R51" s="970" t="s">
        <v>814</v>
      </c>
      <c r="S51" s="970" t="s">
        <v>1257</v>
      </c>
      <c r="T51" s="970" t="s">
        <v>1258</v>
      </c>
      <c r="U51" s="970" t="s">
        <v>1259</v>
      </c>
      <c r="V51" s="978" t="s">
        <v>1186</v>
      </c>
    </row>
    <row r="52" spans="1:22" ht="76.5" customHeight="1" x14ac:dyDescent="0.3">
      <c r="A52" s="1507">
        <f>A50+1</f>
        <v>20</v>
      </c>
      <c r="B52" s="1509" t="s">
        <v>227</v>
      </c>
      <c r="C52" s="960" t="s">
        <v>749</v>
      </c>
      <c r="D52" s="961" t="s">
        <v>1178</v>
      </c>
      <c r="E52" s="962"/>
      <c r="F52" s="962"/>
      <c r="G52" s="962"/>
      <c r="H52" s="962"/>
      <c r="I52" s="963">
        <v>5.0289351851851849E-3</v>
      </c>
      <c r="J52" s="963">
        <v>5.4166666666666669E-3</v>
      </c>
      <c r="K52" s="963">
        <v>5.2777777777777771E-3</v>
      </c>
      <c r="L52" s="963">
        <v>5.7928240740740744E-3</v>
      </c>
      <c r="M52" s="963">
        <v>5.8449074074074072E-3</v>
      </c>
      <c r="N52" s="963">
        <v>6.2789351851851851E-3</v>
      </c>
      <c r="O52" s="963">
        <v>6.3101851851851852E-3</v>
      </c>
      <c r="P52" s="963">
        <v>6.7650462962962968E-3</v>
      </c>
      <c r="Q52" s="963">
        <v>6.8865740740740736E-3</v>
      </c>
      <c r="R52" s="963">
        <v>7.3900462962962973E-3</v>
      </c>
      <c r="S52" s="963">
        <v>7.5694444444444446E-3</v>
      </c>
      <c r="T52" s="963">
        <v>8.1249999999999985E-3</v>
      </c>
      <c r="U52" s="963">
        <v>8.2233796296296308E-3</v>
      </c>
      <c r="V52" s="974">
        <v>8.7557870370370359E-3</v>
      </c>
    </row>
    <row r="53" spans="1:22" ht="70.5" customHeight="1" thickBot="1" x14ac:dyDescent="0.35">
      <c r="A53" s="1508"/>
      <c r="B53" s="1498"/>
      <c r="C53" s="966" t="s">
        <v>750</v>
      </c>
      <c r="D53" s="967" t="s">
        <v>1178</v>
      </c>
      <c r="E53" s="969" t="s">
        <v>917</v>
      </c>
      <c r="F53" s="969" t="s">
        <v>918</v>
      </c>
      <c r="G53" s="969" t="s">
        <v>919</v>
      </c>
      <c r="H53" s="969" t="s">
        <v>920</v>
      </c>
      <c r="I53" s="969" t="s">
        <v>921</v>
      </c>
      <c r="J53" s="969" t="s">
        <v>922</v>
      </c>
      <c r="K53" s="970" t="s">
        <v>923</v>
      </c>
      <c r="L53" s="969" t="s">
        <v>924</v>
      </c>
      <c r="M53" s="969" t="s">
        <v>925</v>
      </c>
      <c r="N53" s="969" t="s">
        <v>926</v>
      </c>
      <c r="O53" s="969" t="s">
        <v>927</v>
      </c>
      <c r="P53" s="969" t="s">
        <v>928</v>
      </c>
      <c r="Q53" s="970" t="s">
        <v>1260</v>
      </c>
      <c r="R53" s="970" t="s">
        <v>1261</v>
      </c>
      <c r="S53" s="970" t="s">
        <v>1262</v>
      </c>
      <c r="T53" s="970" t="s">
        <v>1263</v>
      </c>
      <c r="U53" s="970" t="s">
        <v>1264</v>
      </c>
      <c r="V53" s="978" t="s">
        <v>1265</v>
      </c>
    </row>
    <row r="54" spans="1:22" ht="76.5" customHeight="1" x14ac:dyDescent="0.3">
      <c r="A54" s="1507">
        <f>A52+1</f>
        <v>21</v>
      </c>
      <c r="B54" s="1509" t="s">
        <v>929</v>
      </c>
      <c r="C54" s="960" t="s">
        <v>749</v>
      </c>
      <c r="D54" s="961" t="s">
        <v>1178</v>
      </c>
      <c r="E54" s="962"/>
      <c r="F54" s="962"/>
      <c r="G54" s="962"/>
      <c r="H54" s="962"/>
      <c r="I54" s="963">
        <v>9.6990740740740735E-3</v>
      </c>
      <c r="J54" s="963">
        <v>1.0399305555555556E-2</v>
      </c>
      <c r="K54" s="964">
        <v>1.0329861111111111E-2</v>
      </c>
      <c r="L54" s="963">
        <v>1.1111111111111112E-2</v>
      </c>
      <c r="M54" s="963">
        <v>1.1284722222222222E-2</v>
      </c>
      <c r="N54" s="963">
        <v>1.208912037037037E-2</v>
      </c>
      <c r="O54" s="963">
        <v>1.2187500000000002E-2</v>
      </c>
      <c r="P54" s="963">
        <v>1.3078703703703703E-2</v>
      </c>
      <c r="Q54" s="982"/>
      <c r="R54" s="982"/>
      <c r="S54" s="982"/>
      <c r="T54" s="982"/>
      <c r="U54" s="982"/>
      <c r="V54" s="985"/>
    </row>
    <row r="55" spans="1:22" ht="72.900000000000006" customHeight="1" thickBot="1" x14ac:dyDescent="0.35">
      <c r="A55" s="1508"/>
      <c r="B55" s="1498"/>
      <c r="C55" s="966" t="s">
        <v>750</v>
      </c>
      <c r="D55" s="967" t="s">
        <v>1178</v>
      </c>
      <c r="E55" s="969" t="s">
        <v>930</v>
      </c>
      <c r="F55" s="969" t="s">
        <v>931</v>
      </c>
      <c r="G55" s="969" t="s">
        <v>932</v>
      </c>
      <c r="H55" s="969" t="s">
        <v>933</v>
      </c>
      <c r="I55" s="969" t="s">
        <v>934</v>
      </c>
      <c r="J55" s="969" t="s">
        <v>935</v>
      </c>
      <c r="K55" s="970" t="s">
        <v>936</v>
      </c>
      <c r="L55" s="969" t="s">
        <v>937</v>
      </c>
      <c r="M55" s="969" t="s">
        <v>938</v>
      </c>
      <c r="N55" s="969" t="s">
        <v>939</v>
      </c>
      <c r="O55" s="969" t="s">
        <v>940</v>
      </c>
      <c r="P55" s="969" t="s">
        <v>941</v>
      </c>
      <c r="Q55" s="979"/>
      <c r="R55" s="979"/>
      <c r="S55" s="979"/>
      <c r="T55" s="979"/>
      <c r="U55" s="979"/>
      <c r="V55" s="980"/>
    </row>
    <row r="56" spans="1:22" ht="90.75" customHeight="1" x14ac:dyDescent="0.3">
      <c r="A56" s="1507">
        <f>A54+1</f>
        <v>22</v>
      </c>
      <c r="B56" s="1509" t="s">
        <v>1266</v>
      </c>
      <c r="C56" s="960" t="s">
        <v>749</v>
      </c>
      <c r="D56" s="961" t="s">
        <v>1178</v>
      </c>
      <c r="E56" s="962"/>
      <c r="F56" s="962"/>
      <c r="G56" s="962"/>
      <c r="H56" s="962"/>
      <c r="I56" s="963">
        <v>2.0370370370370369E-4</v>
      </c>
      <c r="J56" s="963">
        <v>2.2800925925925926E-4</v>
      </c>
      <c r="K56" s="963">
        <v>2.1412037037037038E-4</v>
      </c>
      <c r="L56" s="963">
        <v>2.4421296296296295E-4</v>
      </c>
      <c r="M56" s="963">
        <v>2.3263888888888889E-4</v>
      </c>
      <c r="N56" s="963">
        <v>2.6504629629629626E-4</v>
      </c>
      <c r="O56" s="963">
        <v>2.5347222222222221E-4</v>
      </c>
      <c r="P56" s="963">
        <v>2.8703703703703703E-4</v>
      </c>
      <c r="Q56" s="981" t="s">
        <v>209</v>
      </c>
      <c r="R56" s="981" t="s">
        <v>210</v>
      </c>
      <c r="S56" s="981" t="s">
        <v>211</v>
      </c>
      <c r="T56" s="981" t="s">
        <v>212</v>
      </c>
      <c r="U56" s="981" t="s">
        <v>213</v>
      </c>
      <c r="V56" s="984" t="s">
        <v>214</v>
      </c>
    </row>
    <row r="57" spans="1:22" ht="90.75" customHeight="1" thickBot="1" x14ac:dyDescent="0.35">
      <c r="A57" s="1508"/>
      <c r="B57" s="1498"/>
      <c r="C57" s="966" t="s">
        <v>750</v>
      </c>
      <c r="D57" s="967" t="s">
        <v>1178</v>
      </c>
      <c r="E57" s="969" t="s">
        <v>864</v>
      </c>
      <c r="F57" s="969" t="s">
        <v>865</v>
      </c>
      <c r="G57" s="969" t="s">
        <v>866</v>
      </c>
      <c r="H57" s="969" t="s">
        <v>867</v>
      </c>
      <c r="I57" s="969" t="s">
        <v>868</v>
      </c>
      <c r="J57" s="969" t="s">
        <v>869</v>
      </c>
      <c r="K57" s="970" t="s">
        <v>870</v>
      </c>
      <c r="L57" s="969" t="s">
        <v>759</v>
      </c>
      <c r="M57" s="969" t="s">
        <v>871</v>
      </c>
      <c r="N57" s="969" t="s">
        <v>761</v>
      </c>
      <c r="O57" s="969" t="s">
        <v>872</v>
      </c>
      <c r="P57" s="969" t="s">
        <v>873</v>
      </c>
      <c r="Q57" s="970" t="s">
        <v>1240</v>
      </c>
      <c r="R57" s="970" t="s">
        <v>1241</v>
      </c>
      <c r="S57" s="970" t="s">
        <v>1242</v>
      </c>
      <c r="T57" s="970" t="s">
        <v>1243</v>
      </c>
      <c r="U57" s="970" t="s">
        <v>1244</v>
      </c>
      <c r="V57" s="978" t="s">
        <v>1196</v>
      </c>
    </row>
    <row r="58" spans="1:22" ht="90.75" customHeight="1" x14ac:dyDescent="0.3">
      <c r="A58" s="1507">
        <f>A56+1</f>
        <v>23</v>
      </c>
      <c r="B58" s="1509" t="s">
        <v>942</v>
      </c>
      <c r="C58" s="960" t="s">
        <v>749</v>
      </c>
      <c r="D58" s="961" t="s">
        <v>1178</v>
      </c>
      <c r="E58" s="962"/>
      <c r="F58" s="962"/>
      <c r="G58" s="962"/>
      <c r="H58" s="962"/>
      <c r="I58" s="963">
        <v>4.5601851851851852E-4</v>
      </c>
      <c r="J58" s="963">
        <v>5.0694444444444441E-4</v>
      </c>
      <c r="K58" s="963">
        <v>4.895833333333333E-4</v>
      </c>
      <c r="L58" s="963">
        <v>5.4398148148148144E-4</v>
      </c>
      <c r="M58" s="963">
        <v>5.3125000000000004E-4</v>
      </c>
      <c r="N58" s="963">
        <v>5.9027777777777778E-4</v>
      </c>
      <c r="O58" s="963">
        <v>5.7638888888888887E-4</v>
      </c>
      <c r="P58" s="963">
        <v>6.3888888888888893E-4</v>
      </c>
      <c r="Q58" s="981" t="s">
        <v>216</v>
      </c>
      <c r="R58" s="981" t="s">
        <v>874</v>
      </c>
      <c r="S58" s="981" t="s">
        <v>217</v>
      </c>
      <c r="T58" s="981" t="s">
        <v>875</v>
      </c>
      <c r="U58" s="981" t="s">
        <v>218</v>
      </c>
      <c r="V58" s="974">
        <v>8.1481481481481476E-4</v>
      </c>
    </row>
    <row r="59" spans="1:22" ht="90.75" customHeight="1" thickBot="1" x14ac:dyDescent="0.35">
      <c r="A59" s="1508"/>
      <c r="B59" s="1498"/>
      <c r="C59" s="966" t="s">
        <v>750</v>
      </c>
      <c r="D59" s="967" t="s">
        <v>1178</v>
      </c>
      <c r="E59" s="969" t="s">
        <v>876</v>
      </c>
      <c r="F59" s="969" t="s">
        <v>877</v>
      </c>
      <c r="G59" s="969" t="s">
        <v>878</v>
      </c>
      <c r="H59" s="969" t="s">
        <v>879</v>
      </c>
      <c r="I59" s="969" t="s">
        <v>880</v>
      </c>
      <c r="J59" s="969" t="s">
        <v>841</v>
      </c>
      <c r="K59" s="970" t="s">
        <v>881</v>
      </c>
      <c r="L59" s="969" t="s">
        <v>882</v>
      </c>
      <c r="M59" s="969" t="s">
        <v>883</v>
      </c>
      <c r="N59" s="969" t="s">
        <v>884</v>
      </c>
      <c r="O59" s="969" t="s">
        <v>885</v>
      </c>
      <c r="P59" s="969" t="s">
        <v>886</v>
      </c>
      <c r="Q59" s="970" t="s">
        <v>1245</v>
      </c>
      <c r="R59" s="970" t="s">
        <v>1246</v>
      </c>
      <c r="S59" s="970" t="s">
        <v>1247</v>
      </c>
      <c r="T59" s="970" t="s">
        <v>1248</v>
      </c>
      <c r="U59" s="970" t="s">
        <v>1249</v>
      </c>
      <c r="V59" s="978" t="s">
        <v>1250</v>
      </c>
    </row>
    <row r="60" spans="1:22" ht="90.75" customHeight="1" x14ac:dyDescent="0.3">
      <c r="A60" s="1507">
        <f>A58+1</f>
        <v>24</v>
      </c>
      <c r="B60" s="1509" t="s">
        <v>943</v>
      </c>
      <c r="C60" s="960" t="s">
        <v>749</v>
      </c>
      <c r="D60" s="961" t="s">
        <v>1178</v>
      </c>
      <c r="E60" s="962"/>
      <c r="F60" s="962"/>
      <c r="G60" s="962"/>
      <c r="H60" s="962"/>
      <c r="I60" s="963">
        <v>1.0590277777777777E-3</v>
      </c>
      <c r="J60" s="963">
        <v>1.1689814814814816E-3</v>
      </c>
      <c r="K60" s="963">
        <v>1.1342592592592591E-3</v>
      </c>
      <c r="L60" s="963">
        <v>1.2442129629629628E-3</v>
      </c>
      <c r="M60" s="963">
        <v>1.2384259259259258E-3</v>
      </c>
      <c r="N60" s="963">
        <v>1.3599537037037037E-3</v>
      </c>
      <c r="O60" s="963">
        <v>1.3368055555555555E-3</v>
      </c>
      <c r="P60" s="963">
        <v>1.4606481481481482E-3</v>
      </c>
      <c r="Q60" s="981" t="s">
        <v>220</v>
      </c>
      <c r="R60" s="981" t="s">
        <v>887</v>
      </c>
      <c r="S60" s="981" t="s">
        <v>221</v>
      </c>
      <c r="T60" s="981" t="s">
        <v>888</v>
      </c>
      <c r="U60" s="981" t="s">
        <v>222</v>
      </c>
      <c r="V60" s="984" t="s">
        <v>889</v>
      </c>
    </row>
    <row r="61" spans="1:22" ht="90.75" customHeight="1" thickBot="1" x14ac:dyDescent="0.35">
      <c r="A61" s="1508"/>
      <c r="B61" s="1498"/>
      <c r="C61" s="966" t="s">
        <v>750</v>
      </c>
      <c r="D61" s="967" t="s">
        <v>1178</v>
      </c>
      <c r="E61" s="969" t="s">
        <v>890</v>
      </c>
      <c r="F61" s="969" t="s">
        <v>891</v>
      </c>
      <c r="G61" s="969" t="s">
        <v>892</v>
      </c>
      <c r="H61" s="969" t="s">
        <v>893</v>
      </c>
      <c r="I61" s="969" t="s">
        <v>894</v>
      </c>
      <c r="J61" s="969" t="s">
        <v>895</v>
      </c>
      <c r="K61" s="970" t="s">
        <v>896</v>
      </c>
      <c r="L61" s="969" t="s">
        <v>897</v>
      </c>
      <c r="M61" s="969" t="s">
        <v>898</v>
      </c>
      <c r="N61" s="969" t="s">
        <v>899</v>
      </c>
      <c r="O61" s="969" t="s">
        <v>900</v>
      </c>
      <c r="P61" s="969" t="s">
        <v>901</v>
      </c>
      <c r="Q61" s="970" t="s">
        <v>798</v>
      </c>
      <c r="R61" s="970" t="s">
        <v>1251</v>
      </c>
      <c r="S61" s="970" t="s">
        <v>1252</v>
      </c>
      <c r="T61" s="970" t="s">
        <v>1253</v>
      </c>
      <c r="U61" s="970" t="s">
        <v>1254</v>
      </c>
      <c r="V61" s="978" t="s">
        <v>1255</v>
      </c>
    </row>
    <row r="62" spans="1:22" ht="56.25" customHeight="1" thickBot="1" x14ac:dyDescent="0.35">
      <c r="A62" s="1507">
        <f>A60+1</f>
        <v>25</v>
      </c>
      <c r="B62" s="1509" t="s">
        <v>1267</v>
      </c>
      <c r="C62" s="986" t="s">
        <v>749</v>
      </c>
      <c r="D62" s="954" t="s">
        <v>1178</v>
      </c>
      <c r="E62" s="956"/>
      <c r="F62" s="956"/>
      <c r="G62" s="956"/>
      <c r="H62" s="956"/>
      <c r="I62" s="987">
        <v>4.1898148148148155E-4</v>
      </c>
      <c r="J62" s="987">
        <v>4.5949074074074078E-4</v>
      </c>
      <c r="K62" s="987">
        <v>4.4907407407407401E-4</v>
      </c>
      <c r="L62" s="987">
        <v>4.9305555555555561E-4</v>
      </c>
      <c r="M62" s="987">
        <v>4.8726851851851855E-4</v>
      </c>
      <c r="N62" s="987">
        <v>5.3472222222222224E-4</v>
      </c>
      <c r="O62" s="987">
        <v>5.3009259259259253E-4</v>
      </c>
      <c r="P62" s="987">
        <v>5.8101851851851858E-4</v>
      </c>
      <c r="Q62" s="988" t="s">
        <v>228</v>
      </c>
      <c r="R62" s="988" t="s">
        <v>229</v>
      </c>
      <c r="S62" s="988" t="s">
        <v>230</v>
      </c>
      <c r="T62" s="988" t="s">
        <v>231</v>
      </c>
      <c r="U62" s="988" t="s">
        <v>232</v>
      </c>
      <c r="V62" s="989" t="s">
        <v>233</v>
      </c>
    </row>
    <row r="63" spans="1:22" ht="56.25" customHeight="1" thickBot="1" x14ac:dyDescent="0.35">
      <c r="A63" s="1508"/>
      <c r="B63" s="1498"/>
      <c r="C63" s="986" t="s">
        <v>750</v>
      </c>
      <c r="D63" s="954" t="s">
        <v>1178</v>
      </c>
      <c r="E63" s="988" t="s">
        <v>944</v>
      </c>
      <c r="F63" s="988" t="s">
        <v>945</v>
      </c>
      <c r="G63" s="988" t="s">
        <v>946</v>
      </c>
      <c r="H63" s="988" t="s">
        <v>947</v>
      </c>
      <c r="I63" s="988" t="s">
        <v>948</v>
      </c>
      <c r="J63" s="988" t="s">
        <v>949</v>
      </c>
      <c r="K63" s="990" t="s">
        <v>877</v>
      </c>
      <c r="L63" s="988" t="s">
        <v>950</v>
      </c>
      <c r="M63" s="988" t="s">
        <v>951</v>
      </c>
      <c r="N63" s="988" t="s">
        <v>952</v>
      </c>
      <c r="O63" s="988" t="s">
        <v>842</v>
      </c>
      <c r="P63" s="988" t="s">
        <v>953</v>
      </c>
      <c r="Q63" s="990" t="s">
        <v>953</v>
      </c>
      <c r="R63" s="990" t="s">
        <v>1268</v>
      </c>
      <c r="S63" s="990" t="s">
        <v>1269</v>
      </c>
      <c r="T63" s="990" t="s">
        <v>1270</v>
      </c>
      <c r="U63" s="990" t="s">
        <v>1271</v>
      </c>
      <c r="V63" s="991" t="s">
        <v>1272</v>
      </c>
    </row>
    <row r="64" spans="1:22" ht="54.75" customHeight="1" x14ac:dyDescent="0.3">
      <c r="A64" s="1507">
        <f>A62+1</f>
        <v>26</v>
      </c>
      <c r="B64" s="1509" t="s">
        <v>954</v>
      </c>
      <c r="C64" s="960" t="s">
        <v>749</v>
      </c>
      <c r="D64" s="961" t="s">
        <v>1178</v>
      </c>
      <c r="E64" s="962"/>
      <c r="F64" s="962"/>
      <c r="G64" s="962"/>
      <c r="H64" s="962"/>
      <c r="I64" s="992">
        <v>2.1724537037037038E-3</v>
      </c>
      <c r="J64" s="992">
        <v>2.3495370370370371E-3</v>
      </c>
      <c r="K64" s="992">
        <v>2.3263888888888887E-3</v>
      </c>
      <c r="L64" s="992">
        <v>2.5231481481481481E-3</v>
      </c>
      <c r="M64" s="992">
        <v>2.5231481481481481E-3</v>
      </c>
      <c r="N64" s="992">
        <v>2.7314814814814819E-3</v>
      </c>
      <c r="O64" s="992">
        <v>2.7372685185185187E-3</v>
      </c>
      <c r="P64" s="992">
        <v>2.9513888888888888E-3</v>
      </c>
      <c r="Q64" s="993"/>
      <c r="R64" s="993"/>
      <c r="S64" s="993"/>
      <c r="T64" s="993"/>
      <c r="U64" s="993"/>
      <c r="V64" s="994"/>
    </row>
    <row r="65" spans="1:22" ht="54.75" customHeight="1" thickBot="1" x14ac:dyDescent="0.35">
      <c r="A65" s="1508"/>
      <c r="B65" s="1498"/>
      <c r="C65" s="966" t="s">
        <v>750</v>
      </c>
      <c r="D65" s="967" t="s">
        <v>1178</v>
      </c>
      <c r="E65" s="969" t="s">
        <v>955</v>
      </c>
      <c r="F65" s="969" t="s">
        <v>956</v>
      </c>
      <c r="G65" s="969" t="s">
        <v>957</v>
      </c>
      <c r="H65" s="969" t="s">
        <v>958</v>
      </c>
      <c r="I65" s="969" t="s">
        <v>959</v>
      </c>
      <c r="J65" s="969" t="s">
        <v>960</v>
      </c>
      <c r="K65" s="970" t="s">
        <v>961</v>
      </c>
      <c r="L65" s="969" t="s">
        <v>962</v>
      </c>
      <c r="M65" s="969" t="s">
        <v>962</v>
      </c>
      <c r="N65" s="969" t="s">
        <v>963</v>
      </c>
      <c r="O65" s="969" t="s">
        <v>964</v>
      </c>
      <c r="P65" s="969" t="s">
        <v>965</v>
      </c>
      <c r="Q65" s="979"/>
      <c r="R65" s="979"/>
      <c r="S65" s="979"/>
      <c r="T65" s="979"/>
      <c r="U65" s="979"/>
      <c r="V65" s="980"/>
    </row>
    <row r="66" spans="1:22" s="995" customFormat="1" ht="57.75" customHeight="1" x14ac:dyDescent="0.35">
      <c r="A66" s="1507">
        <f>A64+1</f>
        <v>27</v>
      </c>
      <c r="B66" s="1513" t="s">
        <v>1111</v>
      </c>
      <c r="C66" s="960" t="s">
        <v>749</v>
      </c>
      <c r="D66" s="961" t="s">
        <v>1178</v>
      </c>
      <c r="E66" s="962"/>
      <c r="F66" s="962"/>
      <c r="G66" s="962"/>
      <c r="H66" s="962"/>
      <c r="I66" s="963">
        <v>4.409722222222222E-3</v>
      </c>
      <c r="J66" s="963">
        <v>4.8032407407407407E-3</v>
      </c>
      <c r="K66" s="963">
        <v>4.7916666666666672E-3</v>
      </c>
      <c r="L66" s="963">
        <v>5.2662037037037035E-3</v>
      </c>
      <c r="M66" s="963">
        <v>5.5439814814814822E-3</v>
      </c>
      <c r="N66" s="963">
        <v>6.1342592592592594E-3</v>
      </c>
      <c r="O66" s="963">
        <v>6.5972222222222222E-3</v>
      </c>
      <c r="P66" s="963">
        <v>7.2453703703703708E-3</v>
      </c>
      <c r="Q66" s="962"/>
      <c r="R66" s="962"/>
      <c r="S66" s="962"/>
      <c r="T66" s="962"/>
      <c r="U66" s="962"/>
      <c r="V66" s="965"/>
    </row>
    <row r="67" spans="1:22" s="995" customFormat="1" ht="57.75" customHeight="1" thickBot="1" x14ac:dyDescent="0.4">
      <c r="A67" s="1508"/>
      <c r="B67" s="1498"/>
      <c r="C67" s="966" t="s">
        <v>750</v>
      </c>
      <c r="D67" s="967" t="s">
        <v>1178</v>
      </c>
      <c r="E67" s="996"/>
      <c r="F67" s="996"/>
      <c r="G67" s="969" t="s">
        <v>966</v>
      </c>
      <c r="H67" s="969" t="s">
        <v>967</v>
      </c>
      <c r="I67" s="969" t="s">
        <v>968</v>
      </c>
      <c r="J67" s="969" t="s">
        <v>969</v>
      </c>
      <c r="K67" s="970" t="s">
        <v>970</v>
      </c>
      <c r="L67" s="969" t="s">
        <v>971</v>
      </c>
      <c r="M67" s="969" t="s">
        <v>972</v>
      </c>
      <c r="N67" s="969" t="s">
        <v>973</v>
      </c>
      <c r="O67" s="969" t="s">
        <v>974</v>
      </c>
      <c r="P67" s="969" t="s">
        <v>975</v>
      </c>
      <c r="Q67" s="996"/>
      <c r="R67" s="996"/>
      <c r="S67" s="996"/>
      <c r="T67" s="996"/>
      <c r="U67" s="996"/>
      <c r="V67" s="997"/>
    </row>
    <row r="68" spans="1:22" s="995" customFormat="1" ht="57.75" customHeight="1" x14ac:dyDescent="0.35">
      <c r="A68" s="1507">
        <f>A66+1</f>
        <v>28</v>
      </c>
      <c r="B68" s="1513" t="s">
        <v>1112</v>
      </c>
      <c r="C68" s="960" t="s">
        <v>749</v>
      </c>
      <c r="D68" s="961" t="s">
        <v>1178</v>
      </c>
      <c r="E68" s="962"/>
      <c r="F68" s="962"/>
      <c r="G68" s="962"/>
      <c r="H68" s="962"/>
      <c r="I68" s="963">
        <v>4.8611111111111112E-3</v>
      </c>
      <c r="J68" s="963">
        <v>5.347222222222222E-3</v>
      </c>
      <c r="K68" s="963">
        <v>5.347222222222222E-3</v>
      </c>
      <c r="L68" s="963">
        <v>5.8449074074074072E-3</v>
      </c>
      <c r="M68" s="963">
        <v>6.1574074074074074E-3</v>
      </c>
      <c r="N68" s="963">
        <v>6.7708333333333336E-3</v>
      </c>
      <c r="O68" s="963">
        <v>7.1759259259259259E-3</v>
      </c>
      <c r="P68" s="963">
        <v>7.9629629629629634E-3</v>
      </c>
      <c r="Q68" s="962"/>
      <c r="R68" s="962"/>
      <c r="S68" s="962"/>
      <c r="T68" s="962"/>
      <c r="U68" s="962"/>
      <c r="V68" s="965"/>
    </row>
    <row r="69" spans="1:22" s="995" customFormat="1" ht="57.75" customHeight="1" thickBot="1" x14ac:dyDescent="0.4">
      <c r="A69" s="1508"/>
      <c r="B69" s="1498"/>
      <c r="C69" s="966" t="s">
        <v>750</v>
      </c>
      <c r="D69" s="967" t="s">
        <v>1178</v>
      </c>
      <c r="E69" s="996"/>
      <c r="F69" s="996"/>
      <c r="G69" s="969" t="s">
        <v>976</v>
      </c>
      <c r="H69" s="969" t="s">
        <v>977</v>
      </c>
      <c r="I69" s="969" t="s">
        <v>978</v>
      </c>
      <c r="J69" s="969" t="s">
        <v>979</v>
      </c>
      <c r="K69" s="970" t="s">
        <v>979</v>
      </c>
      <c r="L69" s="969" t="s">
        <v>925</v>
      </c>
      <c r="M69" s="969" t="s">
        <v>980</v>
      </c>
      <c r="N69" s="969" t="s">
        <v>981</v>
      </c>
      <c r="O69" s="969" t="s">
        <v>982</v>
      </c>
      <c r="P69" s="969" t="s">
        <v>983</v>
      </c>
      <c r="Q69" s="996"/>
      <c r="R69" s="996"/>
      <c r="S69" s="996"/>
      <c r="T69" s="996"/>
      <c r="U69" s="996"/>
      <c r="V69" s="997"/>
    </row>
    <row r="70" spans="1:22" s="995" customFormat="1" ht="57.75" customHeight="1" x14ac:dyDescent="0.35">
      <c r="A70" s="1507">
        <f>A68+1</f>
        <v>29</v>
      </c>
      <c r="B70" s="1513" t="s">
        <v>1113</v>
      </c>
      <c r="C70" s="960" t="s">
        <v>749</v>
      </c>
      <c r="D70" s="961" t="s">
        <v>1178</v>
      </c>
      <c r="E70" s="998"/>
      <c r="F70" s="998"/>
      <c r="G70" s="962"/>
      <c r="H70" s="962"/>
      <c r="I70" s="963">
        <v>4.7453703703703703E-3</v>
      </c>
      <c r="J70" s="963">
        <v>5.208333333333333E-3</v>
      </c>
      <c r="K70" s="963">
        <v>5.2314814814814819E-3</v>
      </c>
      <c r="L70" s="963">
        <v>5.7638888888888887E-3</v>
      </c>
      <c r="M70" s="963">
        <v>6.053240740740741E-3</v>
      </c>
      <c r="N70" s="963">
        <v>6.6782407407407415E-3</v>
      </c>
      <c r="O70" s="963">
        <v>7.0486111111111105E-3</v>
      </c>
      <c r="P70" s="963">
        <v>7.8472222222222224E-3</v>
      </c>
      <c r="Q70" s="962"/>
      <c r="R70" s="962"/>
      <c r="S70" s="962"/>
      <c r="T70" s="962"/>
      <c r="U70" s="962"/>
      <c r="V70" s="965"/>
    </row>
    <row r="71" spans="1:22" s="995" customFormat="1" ht="57.75" customHeight="1" thickBot="1" x14ac:dyDescent="0.4">
      <c r="A71" s="1508"/>
      <c r="B71" s="1498"/>
      <c r="C71" s="966" t="s">
        <v>750</v>
      </c>
      <c r="D71" s="967" t="s">
        <v>1178</v>
      </c>
      <c r="E71" s="999"/>
      <c r="F71" s="999"/>
      <c r="G71" s="969" t="s">
        <v>967</v>
      </c>
      <c r="H71" s="969" t="s">
        <v>984</v>
      </c>
      <c r="I71" s="969" t="s">
        <v>985</v>
      </c>
      <c r="J71" s="969" t="s">
        <v>986</v>
      </c>
      <c r="K71" s="970" t="s">
        <v>987</v>
      </c>
      <c r="L71" s="969" t="s">
        <v>988</v>
      </c>
      <c r="M71" s="969" t="s">
        <v>989</v>
      </c>
      <c r="N71" s="969" t="s">
        <v>990</v>
      </c>
      <c r="O71" s="969" t="s">
        <v>991</v>
      </c>
      <c r="P71" s="969" t="s">
        <v>992</v>
      </c>
      <c r="Q71" s="996"/>
      <c r="R71" s="996"/>
      <c r="S71" s="996"/>
      <c r="T71" s="996"/>
      <c r="U71" s="996"/>
      <c r="V71" s="997"/>
    </row>
    <row r="72" spans="1:22" s="995" customFormat="1" ht="57.75" customHeight="1" thickBot="1" x14ac:dyDescent="0.4">
      <c r="A72" s="1507">
        <v>30</v>
      </c>
      <c r="B72" s="1509" t="s">
        <v>1356</v>
      </c>
      <c r="C72" s="960" t="s">
        <v>749</v>
      </c>
      <c r="D72" s="961" t="s">
        <v>1178</v>
      </c>
      <c r="E72" s="962"/>
      <c r="F72" s="962"/>
      <c r="G72" s="962"/>
      <c r="H72" s="962"/>
      <c r="I72" s="963">
        <v>7.9837962962962961E-3</v>
      </c>
      <c r="J72" s="963">
        <v>1.1108796296296295E-2</v>
      </c>
      <c r="K72" s="963">
        <v>1.0414351851851852E-2</v>
      </c>
      <c r="L72" s="963">
        <v>1.2266203703703705E-2</v>
      </c>
      <c r="M72" s="963">
        <v>1.1282407407407408E-2</v>
      </c>
      <c r="N72" s="963">
        <v>1.3018518518518518E-2</v>
      </c>
      <c r="O72" s="963">
        <v>1.2034722222222223E-2</v>
      </c>
      <c r="P72" s="963">
        <v>1.3712962962962962E-2</v>
      </c>
      <c r="Q72" s="956"/>
      <c r="R72" s="956"/>
      <c r="S72" s="956"/>
      <c r="T72" s="956"/>
      <c r="U72" s="956"/>
      <c r="V72" s="957"/>
    </row>
    <row r="73" spans="1:22" s="995" customFormat="1" ht="57.75" customHeight="1" thickBot="1" x14ac:dyDescent="0.4">
      <c r="A73" s="1508"/>
      <c r="B73" s="1510"/>
      <c r="C73" s="966" t="s">
        <v>750</v>
      </c>
      <c r="D73" s="967" t="s">
        <v>1178</v>
      </c>
      <c r="E73" s="969" t="s">
        <v>1357</v>
      </c>
      <c r="F73" s="969" t="s">
        <v>1358</v>
      </c>
      <c r="G73" s="969" t="s">
        <v>1359</v>
      </c>
      <c r="H73" s="969" t="s">
        <v>1360</v>
      </c>
      <c r="I73" s="969" t="s">
        <v>1361</v>
      </c>
      <c r="J73" s="969" t="s">
        <v>1362</v>
      </c>
      <c r="K73" s="969" t="s">
        <v>1363</v>
      </c>
      <c r="L73" s="969" t="s">
        <v>1364</v>
      </c>
      <c r="M73" s="969" t="s">
        <v>1365</v>
      </c>
      <c r="N73" s="969" t="s">
        <v>1366</v>
      </c>
      <c r="O73" s="969" t="s">
        <v>1367</v>
      </c>
      <c r="P73" s="969" t="s">
        <v>1368</v>
      </c>
      <c r="Q73" s="956"/>
      <c r="R73" s="956"/>
      <c r="S73" s="956"/>
      <c r="T73" s="956"/>
      <c r="U73" s="956"/>
      <c r="V73" s="957"/>
    </row>
    <row r="74" spans="1:22" s="995" customFormat="1" ht="103.5" customHeight="1" thickBot="1" x14ac:dyDescent="0.4">
      <c r="A74" s="951">
        <v>31</v>
      </c>
      <c r="B74" s="952" t="s">
        <v>1369</v>
      </c>
      <c r="C74" s="953"/>
      <c r="D74" s="954" t="s">
        <v>773</v>
      </c>
      <c r="E74" s="958">
        <v>225</v>
      </c>
      <c r="F74" s="958">
        <v>205</v>
      </c>
      <c r="G74" s="958">
        <v>195</v>
      </c>
      <c r="H74" s="958">
        <v>151</v>
      </c>
      <c r="I74" s="958">
        <v>152</v>
      </c>
      <c r="J74" s="958">
        <v>118</v>
      </c>
      <c r="K74" s="958">
        <v>125</v>
      </c>
      <c r="L74" s="958">
        <v>98</v>
      </c>
      <c r="M74" s="958">
        <v>98</v>
      </c>
      <c r="N74" s="958">
        <v>75</v>
      </c>
      <c r="O74" s="958">
        <v>78</v>
      </c>
      <c r="P74" s="958">
        <v>58</v>
      </c>
      <c r="Q74" s="956"/>
      <c r="R74" s="956"/>
      <c r="S74" s="956"/>
      <c r="T74" s="956"/>
      <c r="U74" s="956"/>
      <c r="V74" s="957"/>
    </row>
    <row r="75" spans="1:22" s="995" customFormat="1" ht="103.5" customHeight="1" thickBot="1" x14ac:dyDescent="0.4">
      <c r="A75" s="951">
        <v>32</v>
      </c>
      <c r="B75" s="952" t="s">
        <v>1370</v>
      </c>
      <c r="C75" s="953"/>
      <c r="D75" s="954" t="s">
        <v>773</v>
      </c>
      <c r="E75" s="958">
        <v>91</v>
      </c>
      <c r="F75" s="958">
        <v>85</v>
      </c>
      <c r="G75" s="958">
        <v>80</v>
      </c>
      <c r="H75" s="958">
        <v>71</v>
      </c>
      <c r="I75" s="958">
        <v>73</v>
      </c>
      <c r="J75" s="958">
        <v>64</v>
      </c>
      <c r="K75" s="959">
        <v>65</v>
      </c>
      <c r="L75" s="958">
        <v>58</v>
      </c>
      <c r="M75" s="958">
        <v>60</v>
      </c>
      <c r="N75" s="958">
        <v>52</v>
      </c>
      <c r="O75" s="958">
        <v>50</v>
      </c>
      <c r="P75" s="958">
        <v>45</v>
      </c>
      <c r="Q75" s="956"/>
      <c r="R75" s="956"/>
      <c r="S75" s="956"/>
      <c r="T75" s="956"/>
      <c r="U75" s="956"/>
      <c r="V75" s="957"/>
    </row>
    <row r="76" spans="1:22" s="995" customFormat="1" ht="32.25" customHeight="1" x14ac:dyDescent="0.35">
      <c r="A76" s="1514" t="s">
        <v>237</v>
      </c>
      <c r="B76" s="1515"/>
      <c r="C76" s="1520" t="s">
        <v>1273</v>
      </c>
      <c r="D76" s="1521"/>
      <c r="E76" s="1521"/>
      <c r="F76" s="1521"/>
      <c r="G76" s="1521"/>
      <c r="H76" s="1521"/>
      <c r="I76" s="1521"/>
      <c r="J76" s="1521"/>
      <c r="K76" s="1521"/>
      <c r="L76" s="1521"/>
      <c r="M76" s="1521"/>
      <c r="N76" s="1521"/>
      <c r="O76" s="1521"/>
      <c r="P76" s="1521"/>
      <c r="Q76" s="1521"/>
      <c r="R76" s="1521"/>
      <c r="S76" s="1521"/>
      <c r="T76" s="1521"/>
      <c r="U76" s="1521"/>
      <c r="V76" s="1522"/>
    </row>
    <row r="77" spans="1:22" s="995" customFormat="1" ht="73.5" customHeight="1" x14ac:dyDescent="0.35">
      <c r="A77" s="1516"/>
      <c r="B77" s="1517"/>
      <c r="C77" s="1523" t="s">
        <v>1274</v>
      </c>
      <c r="D77" s="1524"/>
      <c r="E77" s="1524"/>
      <c r="F77" s="1524"/>
      <c r="G77" s="1524"/>
      <c r="H77" s="1524"/>
      <c r="I77" s="1524"/>
      <c r="J77" s="1524"/>
      <c r="K77" s="1524"/>
      <c r="L77" s="1524"/>
      <c r="M77" s="1524"/>
      <c r="N77" s="1524"/>
      <c r="O77" s="1524"/>
      <c r="P77" s="1524"/>
      <c r="Q77" s="1524"/>
      <c r="R77" s="1524"/>
      <c r="S77" s="1524"/>
      <c r="T77" s="1524"/>
      <c r="U77" s="1524"/>
      <c r="V77" s="1525"/>
    </row>
    <row r="78" spans="1:22" s="995" customFormat="1" ht="60.75" customHeight="1" x14ac:dyDescent="0.4">
      <c r="A78" s="1516"/>
      <c r="B78" s="1517"/>
      <c r="C78" s="1526" t="s">
        <v>1275</v>
      </c>
      <c r="D78" s="1527"/>
      <c r="E78" s="1527"/>
      <c r="F78" s="1527"/>
      <c r="G78" s="1527"/>
      <c r="H78" s="1527"/>
      <c r="I78" s="1527"/>
      <c r="J78" s="1527"/>
      <c r="K78" s="1527"/>
      <c r="L78" s="1527"/>
      <c r="M78" s="1527"/>
      <c r="N78" s="1527"/>
      <c r="O78" s="1527"/>
      <c r="P78" s="1527"/>
      <c r="Q78" s="1527"/>
      <c r="R78" s="1527"/>
      <c r="S78" s="1527"/>
      <c r="T78" s="1527"/>
      <c r="U78" s="1527"/>
      <c r="V78" s="1528"/>
    </row>
    <row r="79" spans="1:22" s="995" customFormat="1" ht="78.75" customHeight="1" x14ac:dyDescent="0.35">
      <c r="A79" s="1516"/>
      <c r="B79" s="1517"/>
      <c r="C79" s="1529" t="s">
        <v>1276</v>
      </c>
      <c r="D79" s="1530"/>
      <c r="E79" s="1530"/>
      <c r="F79" s="1530"/>
      <c r="G79" s="1530"/>
      <c r="H79" s="1530"/>
      <c r="I79" s="1530"/>
      <c r="J79" s="1530"/>
      <c r="K79" s="1530"/>
      <c r="L79" s="1530"/>
      <c r="M79" s="1530"/>
      <c r="N79" s="1530"/>
      <c r="O79" s="1530"/>
      <c r="P79" s="1530"/>
      <c r="Q79" s="1530"/>
      <c r="R79" s="1530"/>
      <c r="S79" s="1530"/>
      <c r="T79" s="1530"/>
      <c r="U79" s="1530"/>
      <c r="V79" s="1531"/>
    </row>
    <row r="80" spans="1:22" s="995" customFormat="1" ht="48" customHeight="1" x14ac:dyDescent="0.4">
      <c r="A80" s="1516"/>
      <c r="B80" s="1517"/>
      <c r="C80" s="1526" t="s">
        <v>1277</v>
      </c>
      <c r="D80" s="1527"/>
      <c r="E80" s="1527"/>
      <c r="F80" s="1527"/>
      <c r="G80" s="1527"/>
      <c r="H80" s="1527"/>
      <c r="I80" s="1527"/>
      <c r="J80" s="1527"/>
      <c r="K80" s="1527"/>
      <c r="L80" s="1527"/>
      <c r="M80" s="1527"/>
      <c r="N80" s="1527"/>
      <c r="O80" s="1527"/>
      <c r="P80" s="1527"/>
      <c r="Q80" s="1527"/>
      <c r="R80" s="1527"/>
      <c r="S80" s="1527"/>
      <c r="T80" s="1527"/>
      <c r="U80" s="1527"/>
      <c r="V80" s="1528"/>
    </row>
    <row r="81" spans="1:22" s="995" customFormat="1" ht="27" customHeight="1" x14ac:dyDescent="0.4">
      <c r="A81" s="1516"/>
      <c r="B81" s="1517"/>
      <c r="C81" s="1526" t="s">
        <v>1278</v>
      </c>
      <c r="D81" s="1527"/>
      <c r="E81" s="1527"/>
      <c r="F81" s="1527"/>
      <c r="G81" s="1527"/>
      <c r="H81" s="1527"/>
      <c r="I81" s="1527"/>
      <c r="J81" s="1527"/>
      <c r="K81" s="1527"/>
      <c r="L81" s="1527"/>
      <c r="M81" s="1527"/>
      <c r="N81" s="1527"/>
      <c r="O81" s="1527"/>
      <c r="P81" s="1527"/>
      <c r="Q81" s="1527"/>
      <c r="R81" s="1527"/>
      <c r="S81" s="1527"/>
      <c r="T81" s="1527"/>
      <c r="U81" s="1527"/>
      <c r="V81" s="1528"/>
    </row>
    <row r="82" spans="1:22" s="995" customFormat="1" ht="29.25" customHeight="1" x14ac:dyDescent="0.35">
      <c r="A82" s="1516"/>
      <c r="B82" s="1517"/>
      <c r="C82" s="1532" t="s">
        <v>1279</v>
      </c>
      <c r="D82" s="1524"/>
      <c r="E82" s="1524"/>
      <c r="F82" s="1524"/>
      <c r="G82" s="1524"/>
      <c r="H82" s="1524"/>
      <c r="I82" s="1524"/>
      <c r="J82" s="1524"/>
      <c r="K82" s="1524"/>
      <c r="L82" s="1524"/>
      <c r="M82" s="1524"/>
      <c r="N82" s="1524"/>
      <c r="O82" s="1524"/>
      <c r="P82" s="1524"/>
      <c r="Q82" s="1524"/>
      <c r="R82" s="1524"/>
      <c r="S82" s="1524"/>
      <c r="T82" s="1524"/>
      <c r="U82" s="1524"/>
      <c r="V82" s="1525"/>
    </row>
    <row r="83" spans="1:22" s="995" customFormat="1" ht="27.75" customHeight="1" x14ac:dyDescent="0.4">
      <c r="A83" s="1516"/>
      <c r="B83" s="1517"/>
      <c r="C83" s="1526" t="s">
        <v>1280</v>
      </c>
      <c r="D83" s="1527"/>
      <c r="E83" s="1527"/>
      <c r="F83" s="1527"/>
      <c r="G83" s="1527"/>
      <c r="H83" s="1527"/>
      <c r="I83" s="1527"/>
      <c r="J83" s="1527"/>
      <c r="K83" s="1527"/>
      <c r="L83" s="1527"/>
      <c r="M83" s="1527"/>
      <c r="N83" s="1527"/>
      <c r="O83" s="1527"/>
      <c r="P83" s="1527"/>
      <c r="Q83" s="1527"/>
      <c r="R83" s="1527"/>
      <c r="S83" s="1527"/>
      <c r="T83" s="1527"/>
      <c r="U83" s="1527"/>
      <c r="V83" s="1528"/>
    </row>
    <row r="84" spans="1:22" s="995" customFormat="1" ht="45" customHeight="1" x14ac:dyDescent="0.4">
      <c r="A84" s="1516"/>
      <c r="B84" s="1517"/>
      <c r="C84" s="1526" t="s">
        <v>1281</v>
      </c>
      <c r="D84" s="1527"/>
      <c r="E84" s="1527"/>
      <c r="F84" s="1527"/>
      <c r="G84" s="1527"/>
      <c r="H84" s="1527"/>
      <c r="I84" s="1527"/>
      <c r="J84" s="1527"/>
      <c r="K84" s="1527"/>
      <c r="L84" s="1527"/>
      <c r="M84" s="1527"/>
      <c r="N84" s="1527"/>
      <c r="O84" s="1527"/>
      <c r="P84" s="1527"/>
      <c r="Q84" s="1527"/>
      <c r="R84" s="1527"/>
      <c r="S84" s="1527"/>
      <c r="T84" s="1527"/>
      <c r="U84" s="1527"/>
      <c r="V84" s="1528"/>
    </row>
    <row r="85" spans="1:22" s="995" customFormat="1" ht="48.75" customHeight="1" x14ac:dyDescent="0.4">
      <c r="A85" s="1518"/>
      <c r="B85" s="1519"/>
      <c r="C85" s="1549" t="s">
        <v>993</v>
      </c>
      <c r="D85" s="1550"/>
      <c r="E85" s="1550"/>
      <c r="F85" s="1550"/>
      <c r="G85" s="1550"/>
      <c r="H85" s="1550"/>
      <c r="I85" s="1550"/>
      <c r="J85" s="1550"/>
      <c r="K85" s="1550"/>
      <c r="L85" s="1550"/>
      <c r="M85" s="1550"/>
      <c r="N85" s="1550"/>
      <c r="O85" s="1550"/>
      <c r="P85" s="1550"/>
      <c r="Q85" s="1550"/>
      <c r="R85" s="1550"/>
      <c r="S85" s="1550"/>
      <c r="T85" s="1550"/>
      <c r="U85" s="1550"/>
      <c r="V85" s="1551"/>
    </row>
    <row r="86" spans="1:22" s="995" customFormat="1" ht="44.25" customHeight="1" x14ac:dyDescent="0.4">
      <c r="A86" s="1539"/>
      <c r="B86" s="1540"/>
      <c r="C86" s="1552" t="s">
        <v>994</v>
      </c>
      <c r="D86" s="1553"/>
      <c r="E86" s="1553"/>
      <c r="F86" s="1553"/>
      <c r="G86" s="1553"/>
      <c r="H86" s="1553"/>
      <c r="I86" s="1553"/>
      <c r="J86" s="1553"/>
      <c r="K86" s="1553"/>
      <c r="L86" s="1553"/>
      <c r="M86" s="1553"/>
      <c r="N86" s="1553"/>
      <c r="O86" s="1553"/>
      <c r="P86" s="1553"/>
      <c r="Q86" s="1553"/>
      <c r="R86" s="1553"/>
      <c r="S86" s="1553"/>
      <c r="T86" s="1553"/>
      <c r="U86" s="1553"/>
      <c r="V86" s="1554"/>
    </row>
    <row r="87" spans="1:22" s="995" customFormat="1" ht="43.5" customHeight="1" x14ac:dyDescent="0.35">
      <c r="A87" s="1539"/>
      <c r="B87" s="1540"/>
      <c r="C87" s="1529" t="s">
        <v>1282</v>
      </c>
      <c r="D87" s="1524"/>
      <c r="E87" s="1524"/>
      <c r="F87" s="1524"/>
      <c r="G87" s="1524"/>
      <c r="H87" s="1524"/>
      <c r="I87" s="1524"/>
      <c r="J87" s="1524"/>
      <c r="K87" s="1524"/>
      <c r="L87" s="1524"/>
      <c r="M87" s="1524"/>
      <c r="N87" s="1524"/>
      <c r="O87" s="1524"/>
      <c r="P87" s="1524"/>
      <c r="Q87" s="1524"/>
      <c r="R87" s="1524"/>
      <c r="S87" s="1524"/>
      <c r="T87" s="1524"/>
      <c r="U87" s="1524"/>
      <c r="V87" s="1525"/>
    </row>
    <row r="88" spans="1:22" s="995" customFormat="1" ht="30" customHeight="1" x14ac:dyDescent="0.35">
      <c r="A88" s="1539"/>
      <c r="B88" s="1540"/>
      <c r="C88" s="1523" t="s">
        <v>1283</v>
      </c>
      <c r="D88" s="1534"/>
      <c r="E88" s="1534"/>
      <c r="F88" s="1534"/>
      <c r="G88" s="1534"/>
      <c r="H88" s="1534"/>
      <c r="I88" s="1534"/>
      <c r="J88" s="1534"/>
      <c r="K88" s="1534"/>
      <c r="L88" s="1534"/>
      <c r="M88" s="1534"/>
      <c r="N88" s="1534"/>
      <c r="O88" s="1534"/>
      <c r="P88" s="1534"/>
      <c r="Q88" s="1534"/>
      <c r="R88" s="1534"/>
      <c r="S88" s="1534"/>
      <c r="T88" s="1534"/>
      <c r="U88" s="1534"/>
      <c r="V88" s="1535"/>
    </row>
    <row r="89" spans="1:22" s="995" customFormat="1" ht="95.25" customHeight="1" x14ac:dyDescent="0.35">
      <c r="A89" s="1539"/>
      <c r="B89" s="1540"/>
      <c r="C89" s="1533" t="s">
        <v>1284</v>
      </c>
      <c r="D89" s="1524"/>
      <c r="E89" s="1524"/>
      <c r="F89" s="1524"/>
      <c r="G89" s="1524"/>
      <c r="H89" s="1524"/>
      <c r="I89" s="1524"/>
      <c r="J89" s="1524"/>
      <c r="K89" s="1524"/>
      <c r="L89" s="1524"/>
      <c r="M89" s="1524"/>
      <c r="N89" s="1524"/>
      <c r="O89" s="1524"/>
      <c r="P89" s="1524"/>
      <c r="Q89" s="1524"/>
      <c r="R89" s="1524"/>
      <c r="S89" s="1524"/>
      <c r="T89" s="1524"/>
      <c r="U89" s="1524"/>
      <c r="V89" s="1525"/>
    </row>
    <row r="90" spans="1:22" s="995" customFormat="1" ht="93.75" customHeight="1" x14ac:dyDescent="0.35">
      <c r="A90" s="1539"/>
      <c r="B90" s="1540"/>
      <c r="C90" s="1533" t="s">
        <v>1285</v>
      </c>
      <c r="D90" s="1524"/>
      <c r="E90" s="1524"/>
      <c r="F90" s="1524"/>
      <c r="G90" s="1524"/>
      <c r="H90" s="1524"/>
      <c r="I90" s="1524"/>
      <c r="J90" s="1524"/>
      <c r="K90" s="1524"/>
      <c r="L90" s="1524"/>
      <c r="M90" s="1524"/>
      <c r="N90" s="1524"/>
      <c r="O90" s="1524"/>
      <c r="P90" s="1524"/>
      <c r="Q90" s="1524"/>
      <c r="R90" s="1524"/>
      <c r="S90" s="1524"/>
      <c r="T90" s="1524"/>
      <c r="U90" s="1524"/>
      <c r="V90" s="1525"/>
    </row>
    <row r="91" spans="1:22" s="942" customFormat="1" ht="54" customHeight="1" x14ac:dyDescent="0.3">
      <c r="A91" s="1539"/>
      <c r="B91" s="1540"/>
      <c r="C91" s="1529" t="s">
        <v>1286</v>
      </c>
      <c r="D91" s="1534"/>
      <c r="E91" s="1534"/>
      <c r="F91" s="1534"/>
      <c r="G91" s="1534"/>
      <c r="H91" s="1534"/>
      <c r="I91" s="1534"/>
      <c r="J91" s="1534"/>
      <c r="K91" s="1534"/>
      <c r="L91" s="1534"/>
      <c r="M91" s="1534"/>
      <c r="N91" s="1534"/>
      <c r="O91" s="1534"/>
      <c r="P91" s="1534"/>
      <c r="Q91" s="1534"/>
      <c r="R91" s="1534"/>
      <c r="S91" s="1534"/>
      <c r="T91" s="1534"/>
      <c r="U91" s="1534"/>
      <c r="V91" s="1535"/>
    </row>
    <row r="92" spans="1:22" s="942" customFormat="1" ht="39.75" customHeight="1" x14ac:dyDescent="0.3">
      <c r="A92" s="1539"/>
      <c r="B92" s="1540"/>
      <c r="C92" s="1533" t="s">
        <v>1287</v>
      </c>
      <c r="D92" s="1524"/>
      <c r="E92" s="1524"/>
      <c r="F92" s="1524"/>
      <c r="G92" s="1524"/>
      <c r="H92" s="1524"/>
      <c r="I92" s="1524"/>
      <c r="J92" s="1524"/>
      <c r="K92" s="1524"/>
      <c r="L92" s="1524"/>
      <c r="M92" s="1524"/>
      <c r="N92" s="1524"/>
      <c r="O92" s="1524"/>
      <c r="P92" s="1524"/>
      <c r="Q92" s="1524"/>
      <c r="R92" s="1524"/>
      <c r="S92" s="1524"/>
      <c r="T92" s="1524"/>
      <c r="U92" s="1524"/>
      <c r="V92" s="1525"/>
    </row>
    <row r="93" spans="1:22" s="942" customFormat="1" ht="130.5" customHeight="1" x14ac:dyDescent="0.3">
      <c r="A93" s="1539"/>
      <c r="B93" s="1540"/>
      <c r="C93" s="1529" t="s">
        <v>1288</v>
      </c>
      <c r="D93" s="1534"/>
      <c r="E93" s="1534"/>
      <c r="F93" s="1534"/>
      <c r="G93" s="1534"/>
      <c r="H93" s="1534"/>
      <c r="I93" s="1534"/>
      <c r="J93" s="1534"/>
      <c r="K93" s="1534"/>
      <c r="L93" s="1534"/>
      <c r="M93" s="1534"/>
      <c r="N93" s="1534"/>
      <c r="O93" s="1534"/>
      <c r="P93" s="1534"/>
      <c r="Q93" s="1534"/>
      <c r="R93" s="1534"/>
      <c r="S93" s="1534"/>
      <c r="T93" s="1534"/>
      <c r="U93" s="1534"/>
      <c r="V93" s="1535"/>
    </row>
    <row r="94" spans="1:22" s="1000" customFormat="1" ht="203.25" customHeight="1" x14ac:dyDescent="0.3">
      <c r="A94" s="1539"/>
      <c r="B94" s="1540"/>
      <c r="C94" s="1536" t="s">
        <v>1289</v>
      </c>
      <c r="D94" s="1537"/>
      <c r="E94" s="1537"/>
      <c r="F94" s="1537"/>
      <c r="G94" s="1537"/>
      <c r="H94" s="1537"/>
      <c r="I94" s="1537"/>
      <c r="J94" s="1537"/>
      <c r="K94" s="1537"/>
      <c r="L94" s="1537"/>
      <c r="M94" s="1537"/>
      <c r="N94" s="1537"/>
      <c r="O94" s="1537"/>
      <c r="P94" s="1537"/>
      <c r="Q94" s="1537"/>
      <c r="R94" s="1537"/>
      <c r="S94" s="1537"/>
      <c r="T94" s="1537"/>
      <c r="U94" s="1537"/>
      <c r="V94" s="1538"/>
    </row>
    <row r="95" spans="1:22" s="1000" customFormat="1" ht="62.25" customHeight="1" x14ac:dyDescent="0.3">
      <c r="A95" s="1539"/>
      <c r="B95" s="1540"/>
      <c r="C95" s="1543" t="s">
        <v>1290</v>
      </c>
      <c r="D95" s="1544"/>
      <c r="E95" s="1544"/>
      <c r="F95" s="1544"/>
      <c r="G95" s="1544"/>
      <c r="H95" s="1544"/>
      <c r="I95" s="1544"/>
      <c r="J95" s="1544"/>
      <c r="K95" s="1544"/>
      <c r="L95" s="1544"/>
      <c r="M95" s="1544"/>
      <c r="N95" s="1544"/>
      <c r="O95" s="1544"/>
      <c r="P95" s="1544"/>
      <c r="Q95" s="1544"/>
      <c r="R95" s="1544"/>
      <c r="S95" s="1544"/>
      <c r="T95" s="1544"/>
      <c r="U95" s="1544"/>
      <c r="V95" s="1545"/>
    </row>
    <row r="96" spans="1:22" s="1000" customFormat="1" ht="50.25" customHeight="1" x14ac:dyDescent="0.3">
      <c r="A96" s="1539"/>
      <c r="B96" s="1540"/>
      <c r="C96" s="1529" t="s">
        <v>1291</v>
      </c>
      <c r="D96" s="1534"/>
      <c r="E96" s="1534"/>
      <c r="F96" s="1534"/>
      <c r="G96" s="1534"/>
      <c r="H96" s="1534"/>
      <c r="I96" s="1534"/>
      <c r="J96" s="1534"/>
      <c r="K96" s="1534"/>
      <c r="L96" s="1534"/>
      <c r="M96" s="1534"/>
      <c r="N96" s="1534"/>
      <c r="O96" s="1534"/>
      <c r="P96" s="1534"/>
      <c r="Q96" s="1534"/>
      <c r="R96" s="1534"/>
      <c r="S96" s="1534"/>
      <c r="T96" s="1534"/>
      <c r="U96" s="1534"/>
      <c r="V96" s="1535"/>
    </row>
    <row r="97" spans="1:22" s="942" customFormat="1" ht="50.25" customHeight="1" thickBot="1" x14ac:dyDescent="0.35">
      <c r="A97" s="1541"/>
      <c r="B97" s="1542"/>
      <c r="C97" s="1546" t="s">
        <v>1292</v>
      </c>
      <c r="D97" s="1547"/>
      <c r="E97" s="1547"/>
      <c r="F97" s="1547"/>
      <c r="G97" s="1547"/>
      <c r="H97" s="1547"/>
      <c r="I97" s="1547"/>
      <c r="J97" s="1547"/>
      <c r="K97" s="1547"/>
      <c r="L97" s="1547"/>
      <c r="M97" s="1547"/>
      <c r="N97" s="1547"/>
      <c r="O97" s="1547"/>
      <c r="P97" s="1547"/>
      <c r="Q97" s="1547"/>
      <c r="R97" s="1547"/>
      <c r="S97" s="1547"/>
      <c r="T97" s="1547"/>
      <c r="U97" s="1547"/>
      <c r="V97" s="1548"/>
    </row>
    <row r="98" spans="1:22" s="942" customFormat="1" ht="36" customHeight="1" x14ac:dyDescent="0.35">
      <c r="A98" s="1558"/>
      <c r="B98" s="1559"/>
      <c r="C98" s="1001"/>
      <c r="D98" s="1558"/>
      <c r="E98" s="1559"/>
      <c r="F98" s="1559"/>
      <c r="G98" s="1559"/>
      <c r="H98" s="1559"/>
      <c r="I98" s="1559"/>
      <c r="J98" s="1559"/>
      <c r="K98" s="1559"/>
      <c r="L98" s="1559"/>
      <c r="M98" s="1559"/>
      <c r="N98" s="1559"/>
      <c r="O98" s="1559"/>
      <c r="P98" s="1559"/>
      <c r="Q98" s="1559"/>
      <c r="R98" s="1559"/>
      <c r="S98" s="1559"/>
      <c r="T98" s="1559"/>
      <c r="U98" s="1559"/>
      <c r="V98" s="944"/>
    </row>
    <row r="99" spans="1:22" s="1002" customFormat="1" ht="38.1" customHeight="1" x14ac:dyDescent="0.3">
      <c r="A99" s="1556" t="s">
        <v>238</v>
      </c>
      <c r="B99" s="1560"/>
      <c r="C99" s="1560"/>
      <c r="D99" s="1560"/>
      <c r="E99" s="1560"/>
      <c r="F99" s="1557"/>
      <c r="G99" s="1557"/>
      <c r="H99" s="1557"/>
      <c r="I99" s="1557"/>
      <c r="J99" s="1557"/>
      <c r="K99" s="1557"/>
      <c r="L99" s="1557"/>
      <c r="M99" s="1557"/>
      <c r="N99" s="1557"/>
      <c r="O99" s="1557"/>
      <c r="P99" s="1557"/>
      <c r="Q99" s="1557"/>
      <c r="R99" s="1557"/>
      <c r="S99" s="1557"/>
      <c r="T99" s="1557"/>
      <c r="U99" s="1557"/>
      <c r="V99" s="1557"/>
    </row>
    <row r="100" spans="1:22" s="1002" customFormat="1" ht="33" customHeight="1" x14ac:dyDescent="0.3">
      <c r="A100" s="1556" t="s">
        <v>239</v>
      </c>
      <c r="B100" s="1556"/>
      <c r="C100" s="1556"/>
      <c r="D100" s="1556"/>
      <c r="E100" s="1556"/>
      <c r="F100" s="1557"/>
      <c r="G100" s="1557"/>
      <c r="H100" s="1557"/>
      <c r="I100" s="1557"/>
      <c r="J100" s="1557"/>
      <c r="K100" s="1557"/>
      <c r="L100" s="1557"/>
      <c r="M100" s="1557"/>
      <c r="N100" s="1557"/>
      <c r="O100" s="1557"/>
      <c r="P100" s="1557"/>
      <c r="Q100" s="1557"/>
      <c r="R100" s="1557"/>
      <c r="S100" s="1557"/>
      <c r="T100" s="1557"/>
      <c r="U100" s="1557"/>
      <c r="V100" s="1557"/>
    </row>
    <row r="101" spans="1:22" s="1002" customFormat="1" ht="30" customHeight="1" x14ac:dyDescent="0.3">
      <c r="A101" s="1556" t="s">
        <v>240</v>
      </c>
      <c r="B101" s="1491"/>
      <c r="C101" s="1491"/>
      <c r="D101" s="1491"/>
      <c r="E101" s="1491"/>
      <c r="F101" s="1557"/>
      <c r="G101" s="1557"/>
      <c r="H101" s="1557"/>
      <c r="I101" s="1557"/>
      <c r="J101" s="1557"/>
      <c r="K101" s="1557"/>
      <c r="L101" s="1557"/>
      <c r="M101" s="1557"/>
      <c r="N101" s="1557"/>
      <c r="O101" s="1557"/>
      <c r="P101" s="1557"/>
      <c r="Q101" s="1557"/>
      <c r="R101" s="1557"/>
      <c r="S101" s="1557"/>
      <c r="T101" s="1557"/>
      <c r="U101" s="1557"/>
      <c r="V101" s="1557"/>
    </row>
    <row r="102" spans="1:22" s="1002" customFormat="1" ht="32.25" customHeight="1" x14ac:dyDescent="0.3">
      <c r="A102" s="1556" t="s">
        <v>241</v>
      </c>
      <c r="B102" s="1556"/>
      <c r="C102" s="1556"/>
      <c r="D102" s="1556"/>
      <c r="E102" s="1556"/>
      <c r="F102" s="1557"/>
      <c r="G102" s="1557"/>
      <c r="H102" s="1557"/>
      <c r="I102" s="1557"/>
      <c r="J102" s="1557"/>
      <c r="K102" s="1557"/>
      <c r="L102" s="1557"/>
      <c r="M102" s="1557"/>
      <c r="N102" s="1557"/>
      <c r="O102" s="1557"/>
      <c r="P102" s="1557"/>
      <c r="Q102" s="1557"/>
      <c r="R102" s="1557"/>
      <c r="S102" s="1557"/>
      <c r="T102" s="1557"/>
      <c r="U102" s="1557"/>
      <c r="V102" s="1557"/>
    </row>
    <row r="103" spans="1:22" s="1002" customFormat="1" ht="30.75" customHeight="1" x14ac:dyDescent="0.3">
      <c r="A103" s="1556" t="s">
        <v>995</v>
      </c>
      <c r="B103" s="1555"/>
      <c r="C103" s="1555"/>
      <c r="D103" s="1555"/>
      <c r="E103" s="1555"/>
      <c r="F103" s="1555"/>
      <c r="G103" s="1555"/>
      <c r="H103" s="1555"/>
      <c r="I103" s="1555"/>
      <c r="J103" s="1555"/>
      <c r="K103" s="1555"/>
      <c r="L103" s="1555"/>
      <c r="M103" s="1555"/>
      <c r="N103" s="1555"/>
      <c r="O103" s="1555"/>
      <c r="P103" s="1555"/>
      <c r="Q103" s="1555"/>
      <c r="R103" s="1555"/>
      <c r="S103" s="1555"/>
      <c r="T103" s="1555"/>
      <c r="U103" s="1555"/>
      <c r="V103" s="1555"/>
    </row>
    <row r="104" spans="1:22" s="1002" customFormat="1" ht="30.75" customHeight="1" x14ac:dyDescent="0.3">
      <c r="A104" s="1556" t="s">
        <v>996</v>
      </c>
      <c r="B104" s="1555"/>
      <c r="C104" s="1555"/>
      <c r="D104" s="1555"/>
      <c r="E104" s="1555"/>
      <c r="F104" s="1555"/>
      <c r="G104" s="1555"/>
      <c r="H104" s="1555"/>
      <c r="I104" s="1555"/>
      <c r="J104" s="1555"/>
      <c r="K104" s="1555"/>
      <c r="L104" s="1555"/>
      <c r="M104" s="1555"/>
      <c r="N104" s="1555"/>
      <c r="O104" s="1555"/>
      <c r="P104" s="1555"/>
      <c r="Q104" s="1555"/>
      <c r="R104" s="1555"/>
      <c r="S104" s="1555"/>
      <c r="T104" s="1555"/>
      <c r="U104" s="1555"/>
      <c r="V104" s="1555"/>
    </row>
    <row r="105" spans="1:22" s="1002" customFormat="1" ht="29.25" customHeight="1" x14ac:dyDescent="0.3">
      <c r="A105" s="1556" t="s">
        <v>997</v>
      </c>
      <c r="B105" s="1555"/>
      <c r="C105" s="1555"/>
      <c r="D105" s="1555"/>
      <c r="E105" s="1555"/>
      <c r="F105" s="1555"/>
      <c r="G105" s="1555"/>
      <c r="H105" s="1555"/>
      <c r="I105" s="1555"/>
      <c r="J105" s="1555"/>
      <c r="K105" s="1555"/>
      <c r="L105" s="1555"/>
      <c r="M105" s="1555"/>
      <c r="N105" s="1555"/>
      <c r="O105" s="1555"/>
      <c r="P105" s="1555"/>
      <c r="Q105" s="1555"/>
      <c r="R105" s="1555"/>
      <c r="S105" s="1555"/>
      <c r="T105" s="1555"/>
      <c r="U105" s="1555"/>
      <c r="V105" s="1555"/>
    </row>
    <row r="106" spans="1:22" s="1002" customFormat="1" ht="48" customHeight="1" x14ac:dyDescent="0.3">
      <c r="A106" s="1556" t="s">
        <v>998</v>
      </c>
      <c r="B106" s="1556"/>
      <c r="C106" s="1556"/>
      <c r="D106" s="1556"/>
      <c r="E106" s="1556"/>
      <c r="F106" s="1557"/>
      <c r="G106" s="1557"/>
      <c r="H106" s="1557"/>
      <c r="I106" s="1557"/>
      <c r="J106" s="1557"/>
      <c r="K106" s="1557"/>
      <c r="L106" s="1557"/>
      <c r="M106" s="1557"/>
      <c r="N106" s="1557"/>
      <c r="O106" s="1557"/>
      <c r="P106" s="1557"/>
      <c r="Q106" s="1557"/>
      <c r="R106" s="1557"/>
      <c r="S106" s="1557"/>
      <c r="T106" s="1557"/>
      <c r="U106" s="1557"/>
      <c r="V106" s="1557"/>
    </row>
    <row r="107" spans="1:22" ht="28.5" customHeight="1" x14ac:dyDescent="0.3">
      <c r="A107" s="1555" t="s">
        <v>999</v>
      </c>
      <c r="B107" s="1555"/>
      <c r="C107" s="1555"/>
      <c r="D107" s="1555"/>
      <c r="E107" s="1555"/>
      <c r="F107" s="1555"/>
      <c r="G107" s="1555"/>
      <c r="H107" s="1555"/>
      <c r="I107" s="1555"/>
      <c r="J107" s="1555"/>
      <c r="K107" s="1555"/>
      <c r="L107" s="1555"/>
      <c r="M107" s="1555"/>
      <c r="N107" s="1555"/>
      <c r="O107" s="1555"/>
      <c r="P107" s="1555"/>
      <c r="Q107" s="1555"/>
      <c r="R107" s="1555"/>
      <c r="S107" s="1555"/>
      <c r="T107" s="1555"/>
      <c r="U107" s="1555"/>
      <c r="V107" s="1555"/>
    </row>
    <row r="108" spans="1:22" ht="28.5" customHeight="1" x14ac:dyDescent="0.3">
      <c r="A108" s="1555" t="s">
        <v>1000</v>
      </c>
      <c r="B108" s="1555"/>
      <c r="C108" s="1555"/>
      <c r="D108" s="1555"/>
      <c r="E108" s="1555"/>
      <c r="F108" s="1555"/>
      <c r="G108" s="1555"/>
      <c r="H108" s="1555"/>
      <c r="I108" s="1555"/>
      <c r="J108" s="1555"/>
      <c r="K108" s="1555"/>
      <c r="L108" s="1555"/>
      <c r="M108" s="1555"/>
      <c r="N108" s="1555"/>
      <c r="O108" s="1555"/>
      <c r="P108" s="1555"/>
      <c r="Q108" s="1555"/>
      <c r="R108" s="1555"/>
      <c r="S108" s="1555"/>
      <c r="T108" s="1555"/>
      <c r="U108" s="1555"/>
      <c r="V108" s="1555"/>
    </row>
    <row r="109" spans="1:22" ht="28.5" customHeight="1" x14ac:dyDescent="0.3">
      <c r="A109" s="1555" t="s">
        <v>1001</v>
      </c>
      <c r="B109" s="1555"/>
      <c r="C109" s="1555"/>
      <c r="D109" s="1555"/>
      <c r="E109" s="1555"/>
      <c r="F109" s="1555"/>
      <c r="G109" s="1555"/>
      <c r="H109" s="1555"/>
      <c r="I109" s="1555"/>
      <c r="J109" s="1555"/>
      <c r="K109" s="1555"/>
      <c r="L109" s="1555"/>
      <c r="M109" s="1555"/>
      <c r="N109" s="1555"/>
      <c r="O109" s="1555"/>
      <c r="P109" s="1555"/>
      <c r="Q109" s="1555"/>
      <c r="R109" s="1555"/>
      <c r="S109" s="1555"/>
      <c r="T109" s="1555"/>
      <c r="U109" s="1555"/>
      <c r="V109" s="1555"/>
    </row>
  </sheetData>
  <mergeCells count="116">
    <mergeCell ref="A109:V109"/>
    <mergeCell ref="A103:V103"/>
    <mergeCell ref="A104:V104"/>
    <mergeCell ref="A105:V105"/>
    <mergeCell ref="A106:V106"/>
    <mergeCell ref="A107:V107"/>
    <mergeCell ref="A108:V108"/>
    <mergeCell ref="A98:B98"/>
    <mergeCell ref="D98:U98"/>
    <mergeCell ref="A99:V99"/>
    <mergeCell ref="A100:V100"/>
    <mergeCell ref="A101:V101"/>
    <mergeCell ref="A102:V102"/>
    <mergeCell ref="C92:V92"/>
    <mergeCell ref="C93:V93"/>
    <mergeCell ref="C94:V94"/>
    <mergeCell ref="A95:B97"/>
    <mergeCell ref="C95:V95"/>
    <mergeCell ref="C96:V96"/>
    <mergeCell ref="C97:V97"/>
    <mergeCell ref="C83:V83"/>
    <mergeCell ref="C84:V84"/>
    <mergeCell ref="C85:V85"/>
    <mergeCell ref="A86:B94"/>
    <mergeCell ref="C86:V86"/>
    <mergeCell ref="C87:V87"/>
    <mergeCell ref="C88:V88"/>
    <mergeCell ref="C89:V89"/>
    <mergeCell ref="C90:V90"/>
    <mergeCell ref="C91:V91"/>
    <mergeCell ref="A72:A73"/>
    <mergeCell ref="B72:B73"/>
    <mergeCell ref="A76:B85"/>
    <mergeCell ref="C76:V76"/>
    <mergeCell ref="C77:V77"/>
    <mergeCell ref="C78:V78"/>
    <mergeCell ref="C79:V79"/>
    <mergeCell ref="C80:V80"/>
    <mergeCell ref="C81:V81"/>
    <mergeCell ref="C82:V82"/>
    <mergeCell ref="A66:A67"/>
    <mergeCell ref="B66:B67"/>
    <mergeCell ref="A68:A69"/>
    <mergeCell ref="B68:B69"/>
    <mergeCell ref="A70:A71"/>
    <mergeCell ref="B70:B71"/>
    <mergeCell ref="A60:A61"/>
    <mergeCell ref="B60:B61"/>
    <mergeCell ref="A62:A63"/>
    <mergeCell ref="B62:B63"/>
    <mergeCell ref="A64:A65"/>
    <mergeCell ref="B64:B65"/>
    <mergeCell ref="A54:A55"/>
    <mergeCell ref="B54:B55"/>
    <mergeCell ref="A56:A57"/>
    <mergeCell ref="B56:B57"/>
    <mergeCell ref="A58:A59"/>
    <mergeCell ref="B58:B59"/>
    <mergeCell ref="A48:A49"/>
    <mergeCell ref="B48:B49"/>
    <mergeCell ref="A50:A51"/>
    <mergeCell ref="B50:B51"/>
    <mergeCell ref="A52:A53"/>
    <mergeCell ref="B52:B53"/>
    <mergeCell ref="A42:A43"/>
    <mergeCell ref="B42:B43"/>
    <mergeCell ref="A44:A45"/>
    <mergeCell ref="B44:B45"/>
    <mergeCell ref="A46:A47"/>
    <mergeCell ref="B46:B47"/>
    <mergeCell ref="A36:A37"/>
    <mergeCell ref="B36:B37"/>
    <mergeCell ref="A38:A39"/>
    <mergeCell ref="B38:B39"/>
    <mergeCell ref="A40:A41"/>
    <mergeCell ref="B40:B41"/>
    <mergeCell ref="Q15:R15"/>
    <mergeCell ref="S15:T15"/>
    <mergeCell ref="U15:V15"/>
    <mergeCell ref="A30:A31"/>
    <mergeCell ref="B30:B31"/>
    <mergeCell ref="A32:A33"/>
    <mergeCell ref="B32:B33"/>
    <mergeCell ref="A34:A35"/>
    <mergeCell ref="B34:B35"/>
    <mergeCell ref="D18:V18"/>
    <mergeCell ref="A24:A25"/>
    <mergeCell ref="B24:B25"/>
    <mergeCell ref="A26:A27"/>
    <mergeCell ref="B26:B27"/>
    <mergeCell ref="A28:A29"/>
    <mergeCell ref="B28:B29"/>
    <mergeCell ref="A1:V1"/>
    <mergeCell ref="C3:V3"/>
    <mergeCell ref="C4:V4"/>
    <mergeCell ref="C5:V5"/>
    <mergeCell ref="C6:V6"/>
    <mergeCell ref="C7:V7"/>
    <mergeCell ref="A14:A16"/>
    <mergeCell ref="B14:B16"/>
    <mergeCell ref="C14:C16"/>
    <mergeCell ref="D14:D16"/>
    <mergeCell ref="E14:F15"/>
    <mergeCell ref="G14:H15"/>
    <mergeCell ref="C8:V8"/>
    <mergeCell ref="C9:V9"/>
    <mergeCell ref="C10:V10"/>
    <mergeCell ref="C11:V11"/>
    <mergeCell ref="C12:V12"/>
    <mergeCell ref="D13:V13"/>
    <mergeCell ref="I14:J15"/>
    <mergeCell ref="K14:P14"/>
    <mergeCell ref="Q14:V14"/>
    <mergeCell ref="K15:L15"/>
    <mergeCell ref="M15:N15"/>
    <mergeCell ref="O15:P15"/>
  </mergeCells>
  <pageMargins left="0.39370078740157483" right="0.39370078740157483" top="0.78740157480314965" bottom="0.19685039370078741" header="0.59055118110236227" footer="0"/>
  <pageSetup paperSize="9" scale="66" firstPageNumber="444" fitToHeight="0" orientation="landscape" useFirstPageNumber="1" r:id="rId1"/>
  <headerFooter scaleWithDoc="0" alignWithMargins="0">
    <oddHeader>&amp;C&amp;P</oddHeader>
  </headerFooter>
  <rowBreaks count="5" manualBreakCount="5">
    <brk id="33" max="21" man="1"/>
    <brk id="45" max="21" man="1"/>
    <brk id="57" max="21" man="1"/>
    <brk id="85" max="21" man="1"/>
    <brk id="94" max="21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tabColor theme="3" tint="-0.249977111117893"/>
  </sheetPr>
  <dimension ref="A1:Z105"/>
  <sheetViews>
    <sheetView topLeftCell="A28" zoomScale="85" zoomScaleNormal="85" workbookViewId="0">
      <selection activeCell="X33" sqref="X33"/>
    </sheetView>
  </sheetViews>
  <sheetFormatPr defaultColWidth="5.44140625" defaultRowHeight="14.4" x14ac:dyDescent="0.3"/>
  <cols>
    <col min="1" max="1" width="5" style="639" customWidth="1"/>
    <col min="2" max="2" width="17.33203125" style="639" customWidth="1"/>
    <col min="3" max="3" width="10.109375" style="639" customWidth="1"/>
    <col min="4" max="4" width="9.6640625" style="639" customWidth="1"/>
    <col min="5" max="22" width="9.33203125" style="639" customWidth="1"/>
    <col min="23" max="256" width="5.44140625" style="639"/>
    <col min="257" max="257" width="5" style="639" customWidth="1"/>
    <col min="258" max="258" width="17.33203125" style="639" customWidth="1"/>
    <col min="259" max="259" width="10.109375" style="639" customWidth="1"/>
    <col min="260" max="260" width="9.6640625" style="639" customWidth="1"/>
    <col min="261" max="278" width="9.33203125" style="639" customWidth="1"/>
    <col min="279" max="512" width="5.44140625" style="639"/>
    <col min="513" max="513" width="5" style="639" customWidth="1"/>
    <col min="514" max="514" width="17.33203125" style="639" customWidth="1"/>
    <col min="515" max="515" width="10.109375" style="639" customWidth="1"/>
    <col min="516" max="516" width="9.6640625" style="639" customWidth="1"/>
    <col min="517" max="534" width="9.33203125" style="639" customWidth="1"/>
    <col min="535" max="768" width="5.44140625" style="639"/>
    <col min="769" max="769" width="5" style="639" customWidth="1"/>
    <col min="770" max="770" width="17.33203125" style="639" customWidth="1"/>
    <col min="771" max="771" width="10.109375" style="639" customWidth="1"/>
    <col min="772" max="772" width="9.6640625" style="639" customWidth="1"/>
    <col min="773" max="790" width="9.33203125" style="639" customWidth="1"/>
    <col min="791" max="1024" width="5.44140625" style="639"/>
    <col min="1025" max="1025" width="5" style="639" customWidth="1"/>
    <col min="1026" max="1026" width="17.33203125" style="639" customWidth="1"/>
    <col min="1027" max="1027" width="10.109375" style="639" customWidth="1"/>
    <col min="1028" max="1028" width="9.6640625" style="639" customWidth="1"/>
    <col min="1029" max="1046" width="9.33203125" style="639" customWidth="1"/>
    <col min="1047" max="1280" width="5.44140625" style="639"/>
    <col min="1281" max="1281" width="5" style="639" customWidth="1"/>
    <col min="1282" max="1282" width="17.33203125" style="639" customWidth="1"/>
    <col min="1283" max="1283" width="10.109375" style="639" customWidth="1"/>
    <col min="1284" max="1284" width="9.6640625" style="639" customWidth="1"/>
    <col min="1285" max="1302" width="9.33203125" style="639" customWidth="1"/>
    <col min="1303" max="1536" width="5.44140625" style="639"/>
    <col min="1537" max="1537" width="5" style="639" customWidth="1"/>
    <col min="1538" max="1538" width="17.33203125" style="639" customWidth="1"/>
    <col min="1539" max="1539" width="10.109375" style="639" customWidth="1"/>
    <col min="1540" max="1540" width="9.6640625" style="639" customWidth="1"/>
    <col min="1541" max="1558" width="9.33203125" style="639" customWidth="1"/>
    <col min="1559" max="1792" width="5.44140625" style="639"/>
    <col min="1793" max="1793" width="5" style="639" customWidth="1"/>
    <col min="1794" max="1794" width="17.33203125" style="639" customWidth="1"/>
    <col min="1795" max="1795" width="10.109375" style="639" customWidth="1"/>
    <col min="1796" max="1796" width="9.6640625" style="639" customWidth="1"/>
    <col min="1797" max="1814" width="9.33203125" style="639" customWidth="1"/>
    <col min="1815" max="2048" width="5.44140625" style="639"/>
    <col min="2049" max="2049" width="5" style="639" customWidth="1"/>
    <col min="2050" max="2050" width="17.33203125" style="639" customWidth="1"/>
    <col min="2051" max="2051" width="10.109375" style="639" customWidth="1"/>
    <col min="2052" max="2052" width="9.6640625" style="639" customWidth="1"/>
    <col min="2053" max="2070" width="9.33203125" style="639" customWidth="1"/>
    <col min="2071" max="2304" width="5.44140625" style="639"/>
    <col min="2305" max="2305" width="5" style="639" customWidth="1"/>
    <col min="2306" max="2306" width="17.33203125" style="639" customWidth="1"/>
    <col min="2307" max="2307" width="10.109375" style="639" customWidth="1"/>
    <col min="2308" max="2308" width="9.6640625" style="639" customWidth="1"/>
    <col min="2309" max="2326" width="9.33203125" style="639" customWidth="1"/>
    <col min="2327" max="2560" width="5.44140625" style="639"/>
    <col min="2561" max="2561" width="5" style="639" customWidth="1"/>
    <col min="2562" max="2562" width="17.33203125" style="639" customWidth="1"/>
    <col min="2563" max="2563" width="10.109375" style="639" customWidth="1"/>
    <col min="2564" max="2564" width="9.6640625" style="639" customWidth="1"/>
    <col min="2565" max="2582" width="9.33203125" style="639" customWidth="1"/>
    <col min="2583" max="2816" width="5.44140625" style="639"/>
    <col min="2817" max="2817" width="5" style="639" customWidth="1"/>
    <col min="2818" max="2818" width="17.33203125" style="639" customWidth="1"/>
    <col min="2819" max="2819" width="10.109375" style="639" customWidth="1"/>
    <col min="2820" max="2820" width="9.6640625" style="639" customWidth="1"/>
    <col min="2821" max="2838" width="9.33203125" style="639" customWidth="1"/>
    <col min="2839" max="3072" width="5.44140625" style="639"/>
    <col min="3073" max="3073" width="5" style="639" customWidth="1"/>
    <col min="3074" max="3074" width="17.33203125" style="639" customWidth="1"/>
    <col min="3075" max="3075" width="10.109375" style="639" customWidth="1"/>
    <col min="3076" max="3076" width="9.6640625" style="639" customWidth="1"/>
    <col min="3077" max="3094" width="9.33203125" style="639" customWidth="1"/>
    <col min="3095" max="3328" width="5.44140625" style="639"/>
    <col min="3329" max="3329" width="5" style="639" customWidth="1"/>
    <col min="3330" max="3330" width="17.33203125" style="639" customWidth="1"/>
    <col min="3331" max="3331" width="10.109375" style="639" customWidth="1"/>
    <col min="3332" max="3332" width="9.6640625" style="639" customWidth="1"/>
    <col min="3333" max="3350" width="9.33203125" style="639" customWidth="1"/>
    <col min="3351" max="3584" width="5.44140625" style="639"/>
    <col min="3585" max="3585" width="5" style="639" customWidth="1"/>
    <col min="3586" max="3586" width="17.33203125" style="639" customWidth="1"/>
    <col min="3587" max="3587" width="10.109375" style="639" customWidth="1"/>
    <col min="3588" max="3588" width="9.6640625" style="639" customWidth="1"/>
    <col min="3589" max="3606" width="9.33203125" style="639" customWidth="1"/>
    <col min="3607" max="3840" width="5.44140625" style="639"/>
    <col min="3841" max="3841" width="5" style="639" customWidth="1"/>
    <col min="3842" max="3842" width="17.33203125" style="639" customWidth="1"/>
    <col min="3843" max="3843" width="10.109375" style="639" customWidth="1"/>
    <col min="3844" max="3844" width="9.6640625" style="639" customWidth="1"/>
    <col min="3845" max="3862" width="9.33203125" style="639" customWidth="1"/>
    <col min="3863" max="4096" width="5.44140625" style="639"/>
    <col min="4097" max="4097" width="5" style="639" customWidth="1"/>
    <col min="4098" max="4098" width="17.33203125" style="639" customWidth="1"/>
    <col min="4099" max="4099" width="10.109375" style="639" customWidth="1"/>
    <col min="4100" max="4100" width="9.6640625" style="639" customWidth="1"/>
    <col min="4101" max="4118" width="9.33203125" style="639" customWidth="1"/>
    <col min="4119" max="4352" width="5.44140625" style="639"/>
    <col min="4353" max="4353" width="5" style="639" customWidth="1"/>
    <col min="4354" max="4354" width="17.33203125" style="639" customWidth="1"/>
    <col min="4355" max="4355" width="10.109375" style="639" customWidth="1"/>
    <col min="4356" max="4356" width="9.6640625" style="639" customWidth="1"/>
    <col min="4357" max="4374" width="9.33203125" style="639" customWidth="1"/>
    <col min="4375" max="4608" width="5.44140625" style="639"/>
    <col min="4609" max="4609" width="5" style="639" customWidth="1"/>
    <col min="4610" max="4610" width="17.33203125" style="639" customWidth="1"/>
    <col min="4611" max="4611" width="10.109375" style="639" customWidth="1"/>
    <col min="4612" max="4612" width="9.6640625" style="639" customWidth="1"/>
    <col min="4613" max="4630" width="9.33203125" style="639" customWidth="1"/>
    <col min="4631" max="4864" width="5.44140625" style="639"/>
    <col min="4865" max="4865" width="5" style="639" customWidth="1"/>
    <col min="4866" max="4866" width="17.33203125" style="639" customWidth="1"/>
    <col min="4867" max="4867" width="10.109375" style="639" customWidth="1"/>
    <col min="4868" max="4868" width="9.6640625" style="639" customWidth="1"/>
    <col min="4869" max="4886" width="9.33203125" style="639" customWidth="1"/>
    <col min="4887" max="5120" width="5.44140625" style="639"/>
    <col min="5121" max="5121" width="5" style="639" customWidth="1"/>
    <col min="5122" max="5122" width="17.33203125" style="639" customWidth="1"/>
    <col min="5123" max="5123" width="10.109375" style="639" customWidth="1"/>
    <col min="5124" max="5124" width="9.6640625" style="639" customWidth="1"/>
    <col min="5125" max="5142" width="9.33203125" style="639" customWidth="1"/>
    <col min="5143" max="5376" width="5.44140625" style="639"/>
    <col min="5377" max="5377" width="5" style="639" customWidth="1"/>
    <col min="5378" max="5378" width="17.33203125" style="639" customWidth="1"/>
    <col min="5379" max="5379" width="10.109375" style="639" customWidth="1"/>
    <col min="5380" max="5380" width="9.6640625" style="639" customWidth="1"/>
    <col min="5381" max="5398" width="9.33203125" style="639" customWidth="1"/>
    <col min="5399" max="5632" width="5.44140625" style="639"/>
    <col min="5633" max="5633" width="5" style="639" customWidth="1"/>
    <col min="5634" max="5634" width="17.33203125" style="639" customWidth="1"/>
    <col min="5635" max="5635" width="10.109375" style="639" customWidth="1"/>
    <col min="5636" max="5636" width="9.6640625" style="639" customWidth="1"/>
    <col min="5637" max="5654" width="9.33203125" style="639" customWidth="1"/>
    <col min="5655" max="5888" width="5.44140625" style="639"/>
    <col min="5889" max="5889" width="5" style="639" customWidth="1"/>
    <col min="5890" max="5890" width="17.33203125" style="639" customWidth="1"/>
    <col min="5891" max="5891" width="10.109375" style="639" customWidth="1"/>
    <col min="5892" max="5892" width="9.6640625" style="639" customWidth="1"/>
    <col min="5893" max="5910" width="9.33203125" style="639" customWidth="1"/>
    <col min="5911" max="6144" width="5.44140625" style="639"/>
    <col min="6145" max="6145" width="5" style="639" customWidth="1"/>
    <col min="6146" max="6146" width="17.33203125" style="639" customWidth="1"/>
    <col min="6147" max="6147" width="10.109375" style="639" customWidth="1"/>
    <col min="6148" max="6148" width="9.6640625" style="639" customWidth="1"/>
    <col min="6149" max="6166" width="9.33203125" style="639" customWidth="1"/>
    <col min="6167" max="6400" width="5.44140625" style="639"/>
    <col min="6401" max="6401" width="5" style="639" customWidth="1"/>
    <col min="6402" max="6402" width="17.33203125" style="639" customWidth="1"/>
    <col min="6403" max="6403" width="10.109375" style="639" customWidth="1"/>
    <col min="6404" max="6404" width="9.6640625" style="639" customWidth="1"/>
    <col min="6405" max="6422" width="9.33203125" style="639" customWidth="1"/>
    <col min="6423" max="6656" width="5.44140625" style="639"/>
    <col min="6657" max="6657" width="5" style="639" customWidth="1"/>
    <col min="6658" max="6658" width="17.33203125" style="639" customWidth="1"/>
    <col min="6659" max="6659" width="10.109375" style="639" customWidth="1"/>
    <col min="6660" max="6660" width="9.6640625" style="639" customWidth="1"/>
    <col min="6661" max="6678" width="9.33203125" style="639" customWidth="1"/>
    <col min="6679" max="6912" width="5.44140625" style="639"/>
    <col min="6913" max="6913" width="5" style="639" customWidth="1"/>
    <col min="6914" max="6914" width="17.33203125" style="639" customWidth="1"/>
    <col min="6915" max="6915" width="10.109375" style="639" customWidth="1"/>
    <col min="6916" max="6916" width="9.6640625" style="639" customWidth="1"/>
    <col min="6917" max="6934" width="9.33203125" style="639" customWidth="1"/>
    <col min="6935" max="7168" width="5.44140625" style="639"/>
    <col min="7169" max="7169" width="5" style="639" customWidth="1"/>
    <col min="7170" max="7170" width="17.33203125" style="639" customWidth="1"/>
    <col min="7171" max="7171" width="10.109375" style="639" customWidth="1"/>
    <col min="7172" max="7172" width="9.6640625" style="639" customWidth="1"/>
    <col min="7173" max="7190" width="9.33203125" style="639" customWidth="1"/>
    <col min="7191" max="7424" width="5.44140625" style="639"/>
    <col min="7425" max="7425" width="5" style="639" customWidth="1"/>
    <col min="7426" max="7426" width="17.33203125" style="639" customWidth="1"/>
    <col min="7427" max="7427" width="10.109375" style="639" customWidth="1"/>
    <col min="7428" max="7428" width="9.6640625" style="639" customWidth="1"/>
    <col min="7429" max="7446" width="9.33203125" style="639" customWidth="1"/>
    <col min="7447" max="7680" width="5.44140625" style="639"/>
    <col min="7681" max="7681" width="5" style="639" customWidth="1"/>
    <col min="7682" max="7682" width="17.33203125" style="639" customWidth="1"/>
    <col min="7683" max="7683" width="10.109375" style="639" customWidth="1"/>
    <col min="7684" max="7684" width="9.6640625" style="639" customWidth="1"/>
    <col min="7685" max="7702" width="9.33203125" style="639" customWidth="1"/>
    <col min="7703" max="7936" width="5.44140625" style="639"/>
    <col min="7937" max="7937" width="5" style="639" customWidth="1"/>
    <col min="7938" max="7938" width="17.33203125" style="639" customWidth="1"/>
    <col min="7939" max="7939" width="10.109375" style="639" customWidth="1"/>
    <col min="7940" max="7940" width="9.6640625" style="639" customWidth="1"/>
    <col min="7941" max="7958" width="9.33203125" style="639" customWidth="1"/>
    <col min="7959" max="8192" width="5.44140625" style="639"/>
    <col min="8193" max="8193" width="5" style="639" customWidth="1"/>
    <col min="8194" max="8194" width="17.33203125" style="639" customWidth="1"/>
    <col min="8195" max="8195" width="10.109375" style="639" customWidth="1"/>
    <col min="8196" max="8196" width="9.6640625" style="639" customWidth="1"/>
    <col min="8197" max="8214" width="9.33203125" style="639" customWidth="1"/>
    <col min="8215" max="8448" width="5.44140625" style="639"/>
    <col min="8449" max="8449" width="5" style="639" customWidth="1"/>
    <col min="8450" max="8450" width="17.33203125" style="639" customWidth="1"/>
    <col min="8451" max="8451" width="10.109375" style="639" customWidth="1"/>
    <col min="8452" max="8452" width="9.6640625" style="639" customWidth="1"/>
    <col min="8453" max="8470" width="9.33203125" style="639" customWidth="1"/>
    <col min="8471" max="8704" width="5.44140625" style="639"/>
    <col min="8705" max="8705" width="5" style="639" customWidth="1"/>
    <col min="8706" max="8706" width="17.33203125" style="639" customWidth="1"/>
    <col min="8707" max="8707" width="10.109375" style="639" customWidth="1"/>
    <col min="8708" max="8708" width="9.6640625" style="639" customWidth="1"/>
    <col min="8709" max="8726" width="9.33203125" style="639" customWidth="1"/>
    <col min="8727" max="8960" width="5.44140625" style="639"/>
    <col min="8961" max="8961" width="5" style="639" customWidth="1"/>
    <col min="8962" max="8962" width="17.33203125" style="639" customWidth="1"/>
    <col min="8963" max="8963" width="10.109375" style="639" customWidth="1"/>
    <col min="8964" max="8964" width="9.6640625" style="639" customWidth="1"/>
    <col min="8965" max="8982" width="9.33203125" style="639" customWidth="1"/>
    <col min="8983" max="9216" width="5.44140625" style="639"/>
    <col min="9217" max="9217" width="5" style="639" customWidth="1"/>
    <col min="9218" max="9218" width="17.33203125" style="639" customWidth="1"/>
    <col min="9219" max="9219" width="10.109375" style="639" customWidth="1"/>
    <col min="9220" max="9220" width="9.6640625" style="639" customWidth="1"/>
    <col min="9221" max="9238" width="9.33203125" style="639" customWidth="1"/>
    <col min="9239" max="9472" width="5.44140625" style="639"/>
    <col min="9473" max="9473" width="5" style="639" customWidth="1"/>
    <col min="9474" max="9474" width="17.33203125" style="639" customWidth="1"/>
    <col min="9475" max="9475" width="10.109375" style="639" customWidth="1"/>
    <col min="9476" max="9476" width="9.6640625" style="639" customWidth="1"/>
    <col min="9477" max="9494" width="9.33203125" style="639" customWidth="1"/>
    <col min="9495" max="9728" width="5.44140625" style="639"/>
    <col min="9729" max="9729" width="5" style="639" customWidth="1"/>
    <col min="9730" max="9730" width="17.33203125" style="639" customWidth="1"/>
    <col min="9731" max="9731" width="10.109375" style="639" customWidth="1"/>
    <col min="9732" max="9732" width="9.6640625" style="639" customWidth="1"/>
    <col min="9733" max="9750" width="9.33203125" style="639" customWidth="1"/>
    <col min="9751" max="9984" width="5.44140625" style="639"/>
    <col min="9985" max="9985" width="5" style="639" customWidth="1"/>
    <col min="9986" max="9986" width="17.33203125" style="639" customWidth="1"/>
    <col min="9987" max="9987" width="10.109375" style="639" customWidth="1"/>
    <col min="9988" max="9988" width="9.6640625" style="639" customWidth="1"/>
    <col min="9989" max="10006" width="9.33203125" style="639" customWidth="1"/>
    <col min="10007" max="10240" width="5.44140625" style="639"/>
    <col min="10241" max="10241" width="5" style="639" customWidth="1"/>
    <col min="10242" max="10242" width="17.33203125" style="639" customWidth="1"/>
    <col min="10243" max="10243" width="10.109375" style="639" customWidth="1"/>
    <col min="10244" max="10244" width="9.6640625" style="639" customWidth="1"/>
    <col min="10245" max="10262" width="9.33203125" style="639" customWidth="1"/>
    <col min="10263" max="10496" width="5.44140625" style="639"/>
    <col min="10497" max="10497" width="5" style="639" customWidth="1"/>
    <col min="10498" max="10498" width="17.33203125" style="639" customWidth="1"/>
    <col min="10499" max="10499" width="10.109375" style="639" customWidth="1"/>
    <col min="10500" max="10500" width="9.6640625" style="639" customWidth="1"/>
    <col min="10501" max="10518" width="9.33203125" style="639" customWidth="1"/>
    <col min="10519" max="10752" width="5.44140625" style="639"/>
    <col min="10753" max="10753" width="5" style="639" customWidth="1"/>
    <col min="10754" max="10754" width="17.33203125" style="639" customWidth="1"/>
    <col min="10755" max="10755" width="10.109375" style="639" customWidth="1"/>
    <col min="10756" max="10756" width="9.6640625" style="639" customWidth="1"/>
    <col min="10757" max="10774" width="9.33203125" style="639" customWidth="1"/>
    <col min="10775" max="11008" width="5.44140625" style="639"/>
    <col min="11009" max="11009" width="5" style="639" customWidth="1"/>
    <col min="11010" max="11010" width="17.33203125" style="639" customWidth="1"/>
    <col min="11011" max="11011" width="10.109375" style="639" customWidth="1"/>
    <col min="11012" max="11012" width="9.6640625" style="639" customWidth="1"/>
    <col min="11013" max="11030" width="9.33203125" style="639" customWidth="1"/>
    <col min="11031" max="11264" width="5.44140625" style="639"/>
    <col min="11265" max="11265" width="5" style="639" customWidth="1"/>
    <col min="11266" max="11266" width="17.33203125" style="639" customWidth="1"/>
    <col min="11267" max="11267" width="10.109375" style="639" customWidth="1"/>
    <col min="11268" max="11268" width="9.6640625" style="639" customWidth="1"/>
    <col min="11269" max="11286" width="9.33203125" style="639" customWidth="1"/>
    <col min="11287" max="11520" width="5.44140625" style="639"/>
    <col min="11521" max="11521" width="5" style="639" customWidth="1"/>
    <col min="11522" max="11522" width="17.33203125" style="639" customWidth="1"/>
    <col min="11523" max="11523" width="10.109375" style="639" customWidth="1"/>
    <col min="11524" max="11524" width="9.6640625" style="639" customWidth="1"/>
    <col min="11525" max="11542" width="9.33203125" style="639" customWidth="1"/>
    <col min="11543" max="11776" width="5.44140625" style="639"/>
    <col min="11777" max="11777" width="5" style="639" customWidth="1"/>
    <col min="11778" max="11778" width="17.33203125" style="639" customWidth="1"/>
    <col min="11779" max="11779" width="10.109375" style="639" customWidth="1"/>
    <col min="11780" max="11780" width="9.6640625" style="639" customWidth="1"/>
    <col min="11781" max="11798" width="9.33203125" style="639" customWidth="1"/>
    <col min="11799" max="12032" width="5.44140625" style="639"/>
    <col min="12033" max="12033" width="5" style="639" customWidth="1"/>
    <col min="12034" max="12034" width="17.33203125" style="639" customWidth="1"/>
    <col min="12035" max="12035" width="10.109375" style="639" customWidth="1"/>
    <col min="12036" max="12036" width="9.6640625" style="639" customWidth="1"/>
    <col min="12037" max="12054" width="9.33203125" style="639" customWidth="1"/>
    <col min="12055" max="12288" width="5.44140625" style="639"/>
    <col min="12289" max="12289" width="5" style="639" customWidth="1"/>
    <col min="12290" max="12290" width="17.33203125" style="639" customWidth="1"/>
    <col min="12291" max="12291" width="10.109375" style="639" customWidth="1"/>
    <col min="12292" max="12292" width="9.6640625" style="639" customWidth="1"/>
    <col min="12293" max="12310" width="9.33203125" style="639" customWidth="1"/>
    <col min="12311" max="12544" width="5.44140625" style="639"/>
    <col min="12545" max="12545" width="5" style="639" customWidth="1"/>
    <col min="12546" max="12546" width="17.33203125" style="639" customWidth="1"/>
    <col min="12547" max="12547" width="10.109375" style="639" customWidth="1"/>
    <col min="12548" max="12548" width="9.6640625" style="639" customWidth="1"/>
    <col min="12549" max="12566" width="9.33203125" style="639" customWidth="1"/>
    <col min="12567" max="12800" width="5.44140625" style="639"/>
    <col min="12801" max="12801" width="5" style="639" customWidth="1"/>
    <col min="12802" max="12802" width="17.33203125" style="639" customWidth="1"/>
    <col min="12803" max="12803" width="10.109375" style="639" customWidth="1"/>
    <col min="12804" max="12804" width="9.6640625" style="639" customWidth="1"/>
    <col min="12805" max="12822" width="9.33203125" style="639" customWidth="1"/>
    <col min="12823" max="13056" width="5.44140625" style="639"/>
    <col min="13057" max="13057" width="5" style="639" customWidth="1"/>
    <col min="13058" max="13058" width="17.33203125" style="639" customWidth="1"/>
    <col min="13059" max="13059" width="10.109375" style="639" customWidth="1"/>
    <col min="13060" max="13060" width="9.6640625" style="639" customWidth="1"/>
    <col min="13061" max="13078" width="9.33203125" style="639" customWidth="1"/>
    <col min="13079" max="13312" width="5.44140625" style="639"/>
    <col min="13313" max="13313" width="5" style="639" customWidth="1"/>
    <col min="13314" max="13314" width="17.33203125" style="639" customWidth="1"/>
    <col min="13315" max="13315" width="10.109375" style="639" customWidth="1"/>
    <col min="13316" max="13316" width="9.6640625" style="639" customWidth="1"/>
    <col min="13317" max="13334" width="9.33203125" style="639" customWidth="1"/>
    <col min="13335" max="13568" width="5.44140625" style="639"/>
    <col min="13569" max="13569" width="5" style="639" customWidth="1"/>
    <col min="13570" max="13570" width="17.33203125" style="639" customWidth="1"/>
    <col min="13571" max="13571" width="10.109375" style="639" customWidth="1"/>
    <col min="13572" max="13572" width="9.6640625" style="639" customWidth="1"/>
    <col min="13573" max="13590" width="9.33203125" style="639" customWidth="1"/>
    <col min="13591" max="13824" width="5.44140625" style="639"/>
    <col min="13825" max="13825" width="5" style="639" customWidth="1"/>
    <col min="13826" max="13826" width="17.33203125" style="639" customWidth="1"/>
    <col min="13827" max="13827" width="10.109375" style="639" customWidth="1"/>
    <col min="13828" max="13828" width="9.6640625" style="639" customWidth="1"/>
    <col min="13829" max="13846" width="9.33203125" style="639" customWidth="1"/>
    <col min="13847" max="14080" width="5.44140625" style="639"/>
    <col min="14081" max="14081" width="5" style="639" customWidth="1"/>
    <col min="14082" max="14082" width="17.33203125" style="639" customWidth="1"/>
    <col min="14083" max="14083" width="10.109375" style="639" customWidth="1"/>
    <col min="14084" max="14084" width="9.6640625" style="639" customWidth="1"/>
    <col min="14085" max="14102" width="9.33203125" style="639" customWidth="1"/>
    <col min="14103" max="14336" width="5.44140625" style="639"/>
    <col min="14337" max="14337" width="5" style="639" customWidth="1"/>
    <col min="14338" max="14338" width="17.33203125" style="639" customWidth="1"/>
    <col min="14339" max="14339" width="10.109375" style="639" customWidth="1"/>
    <col min="14340" max="14340" width="9.6640625" style="639" customWidth="1"/>
    <col min="14341" max="14358" width="9.33203125" style="639" customWidth="1"/>
    <col min="14359" max="14592" width="5.44140625" style="639"/>
    <col min="14593" max="14593" width="5" style="639" customWidth="1"/>
    <col min="14594" max="14594" width="17.33203125" style="639" customWidth="1"/>
    <col min="14595" max="14595" width="10.109375" style="639" customWidth="1"/>
    <col min="14596" max="14596" width="9.6640625" style="639" customWidth="1"/>
    <col min="14597" max="14614" width="9.33203125" style="639" customWidth="1"/>
    <col min="14615" max="14848" width="5.44140625" style="639"/>
    <col min="14849" max="14849" width="5" style="639" customWidth="1"/>
    <col min="14850" max="14850" width="17.33203125" style="639" customWidth="1"/>
    <col min="14851" max="14851" width="10.109375" style="639" customWidth="1"/>
    <col min="14852" max="14852" width="9.6640625" style="639" customWidth="1"/>
    <col min="14853" max="14870" width="9.33203125" style="639" customWidth="1"/>
    <col min="14871" max="15104" width="5.44140625" style="639"/>
    <col min="15105" max="15105" width="5" style="639" customWidth="1"/>
    <col min="15106" max="15106" width="17.33203125" style="639" customWidth="1"/>
    <col min="15107" max="15107" width="10.109375" style="639" customWidth="1"/>
    <col min="15108" max="15108" width="9.6640625" style="639" customWidth="1"/>
    <col min="15109" max="15126" width="9.33203125" style="639" customWidth="1"/>
    <col min="15127" max="15360" width="5.44140625" style="639"/>
    <col min="15361" max="15361" width="5" style="639" customWidth="1"/>
    <col min="15362" max="15362" width="17.33203125" style="639" customWidth="1"/>
    <col min="15363" max="15363" width="10.109375" style="639" customWidth="1"/>
    <col min="15364" max="15364" width="9.6640625" style="639" customWidth="1"/>
    <col min="15365" max="15382" width="9.33203125" style="639" customWidth="1"/>
    <col min="15383" max="15616" width="5.44140625" style="639"/>
    <col min="15617" max="15617" width="5" style="639" customWidth="1"/>
    <col min="15618" max="15618" width="17.33203125" style="639" customWidth="1"/>
    <col min="15619" max="15619" width="10.109375" style="639" customWidth="1"/>
    <col min="15620" max="15620" width="9.6640625" style="639" customWidth="1"/>
    <col min="15621" max="15638" width="9.33203125" style="639" customWidth="1"/>
    <col min="15639" max="15872" width="5.44140625" style="639"/>
    <col min="15873" max="15873" width="5" style="639" customWidth="1"/>
    <col min="15874" max="15874" width="17.33203125" style="639" customWidth="1"/>
    <col min="15875" max="15875" width="10.109375" style="639" customWidth="1"/>
    <col min="15876" max="15876" width="9.6640625" style="639" customWidth="1"/>
    <col min="15877" max="15894" width="9.33203125" style="639" customWidth="1"/>
    <col min="15895" max="16128" width="5.44140625" style="639"/>
    <col min="16129" max="16129" width="5" style="639" customWidth="1"/>
    <col min="16130" max="16130" width="17.33203125" style="639" customWidth="1"/>
    <col min="16131" max="16131" width="10.109375" style="639" customWidth="1"/>
    <col min="16132" max="16132" width="9.6640625" style="639" customWidth="1"/>
    <col min="16133" max="16150" width="9.33203125" style="639" customWidth="1"/>
    <col min="16151" max="16384" width="5.44140625" style="639"/>
  </cols>
  <sheetData>
    <row r="1" spans="1:22" s="755" customFormat="1" ht="25.5" customHeight="1" x14ac:dyDescent="0.45">
      <c r="A1" s="1565" t="s">
        <v>762</v>
      </c>
      <c r="B1" s="1565"/>
      <c r="C1" s="1565"/>
      <c r="D1" s="1565"/>
      <c r="E1" s="1565"/>
      <c r="F1" s="1565"/>
      <c r="G1" s="1565"/>
      <c r="H1" s="1565"/>
      <c r="I1" s="1565"/>
      <c r="J1" s="1565"/>
      <c r="K1" s="1565"/>
      <c r="L1" s="1565"/>
      <c r="M1" s="1565"/>
      <c r="N1" s="1565"/>
      <c r="O1" s="1565"/>
      <c r="P1" s="1565"/>
      <c r="Q1" s="1565"/>
      <c r="R1" s="1565"/>
      <c r="S1" s="1565"/>
      <c r="T1" s="1565"/>
      <c r="U1" s="1565"/>
      <c r="V1" s="1565"/>
    </row>
    <row r="2" spans="1:22" s="755" customFormat="1" ht="24" customHeight="1" x14ac:dyDescent="0.5">
      <c r="A2" s="883"/>
      <c r="B2" s="883"/>
      <c r="C2" s="883"/>
      <c r="D2" s="883"/>
      <c r="E2" s="883"/>
      <c r="F2" s="883"/>
      <c r="G2" s="883"/>
      <c r="H2" s="883"/>
      <c r="I2" s="883"/>
      <c r="J2" s="883"/>
      <c r="K2" s="883"/>
      <c r="L2" s="883"/>
      <c r="M2" s="883"/>
      <c r="N2" s="883"/>
      <c r="O2" s="883"/>
      <c r="P2" s="883"/>
      <c r="Q2" s="883"/>
      <c r="R2" s="883"/>
      <c r="S2" s="883"/>
      <c r="T2" s="883"/>
      <c r="U2" s="883"/>
      <c r="V2" s="883"/>
    </row>
    <row r="3" spans="1:22" s="755" customFormat="1" ht="31.5" customHeight="1" x14ac:dyDescent="0.45">
      <c r="A3" s="883"/>
      <c r="B3" s="883"/>
      <c r="C3" s="1566" t="s">
        <v>763</v>
      </c>
      <c r="D3" s="1567"/>
      <c r="E3" s="1567"/>
      <c r="F3" s="1567"/>
      <c r="G3" s="1567"/>
      <c r="H3" s="1567"/>
      <c r="I3" s="1567"/>
      <c r="J3" s="1567"/>
      <c r="K3" s="1567"/>
      <c r="L3" s="1567"/>
      <c r="M3" s="1567"/>
      <c r="N3" s="1567"/>
      <c r="O3" s="1567"/>
      <c r="P3" s="1567"/>
      <c r="Q3" s="1567"/>
      <c r="R3" s="1567"/>
      <c r="S3" s="1567"/>
      <c r="T3" s="1567"/>
      <c r="U3" s="1567"/>
      <c r="V3" s="1567"/>
    </row>
    <row r="4" spans="1:22" s="755" customFormat="1" ht="22.5" customHeight="1" x14ac:dyDescent="0.45">
      <c r="A4" s="883"/>
      <c r="B4" s="883"/>
      <c r="C4" s="1568" t="s">
        <v>764</v>
      </c>
      <c r="D4" s="1567"/>
      <c r="E4" s="1567"/>
      <c r="F4" s="1567"/>
      <c r="G4" s="1567"/>
      <c r="H4" s="1567"/>
      <c r="I4" s="1567"/>
      <c r="J4" s="1567"/>
      <c r="K4" s="1567"/>
      <c r="L4" s="1567"/>
      <c r="M4" s="1567"/>
      <c r="N4" s="1567"/>
      <c r="O4" s="1567"/>
      <c r="P4" s="1567"/>
      <c r="Q4" s="1567"/>
      <c r="R4" s="1567"/>
      <c r="S4" s="1567"/>
      <c r="T4" s="1567"/>
      <c r="U4" s="1567"/>
      <c r="V4" s="1567"/>
    </row>
    <row r="5" spans="1:22" s="755" customFormat="1" ht="32.25" customHeight="1" x14ac:dyDescent="0.45">
      <c r="A5" s="883"/>
      <c r="B5" s="883"/>
      <c r="C5" s="1568" t="s">
        <v>765</v>
      </c>
      <c r="D5" s="1567"/>
      <c r="E5" s="1567"/>
      <c r="F5" s="1567"/>
      <c r="G5" s="1567"/>
      <c r="H5" s="1567"/>
      <c r="I5" s="1567"/>
      <c r="J5" s="1567"/>
      <c r="K5" s="1567"/>
      <c r="L5" s="1567"/>
      <c r="M5" s="1567"/>
      <c r="N5" s="1567"/>
      <c r="O5" s="1567"/>
      <c r="P5" s="1567"/>
      <c r="Q5" s="1567"/>
      <c r="R5" s="1567"/>
      <c r="S5" s="1567"/>
      <c r="T5" s="1567"/>
      <c r="U5" s="1567"/>
      <c r="V5" s="1567"/>
    </row>
    <row r="6" spans="1:22" s="755" customFormat="1" ht="22.5" customHeight="1" x14ac:dyDescent="0.45">
      <c r="A6" s="883"/>
      <c r="B6" s="883"/>
      <c r="C6" s="1568" t="s">
        <v>766</v>
      </c>
      <c r="D6" s="1567"/>
      <c r="E6" s="1567"/>
      <c r="F6" s="1567"/>
      <c r="G6" s="1567"/>
      <c r="H6" s="1567"/>
      <c r="I6" s="1567"/>
      <c r="J6" s="1567"/>
      <c r="K6" s="1567"/>
      <c r="L6" s="1567"/>
      <c r="M6" s="1567"/>
      <c r="N6" s="1567"/>
      <c r="O6" s="1567"/>
      <c r="P6" s="1567"/>
      <c r="Q6" s="1567"/>
      <c r="R6" s="1567"/>
      <c r="S6" s="1567"/>
      <c r="T6" s="1567"/>
      <c r="U6" s="1567"/>
      <c r="V6" s="1567"/>
    </row>
    <row r="7" spans="1:22" s="755" customFormat="1" ht="36.75" customHeight="1" x14ac:dyDescent="0.45">
      <c r="A7" s="883"/>
      <c r="B7" s="883"/>
      <c r="C7" s="1568" t="s">
        <v>767</v>
      </c>
      <c r="D7" s="1567"/>
      <c r="E7" s="1567"/>
      <c r="F7" s="1567"/>
      <c r="G7" s="1567"/>
      <c r="H7" s="1567"/>
      <c r="I7" s="1567"/>
      <c r="J7" s="1567"/>
      <c r="K7" s="1567"/>
      <c r="L7" s="1567"/>
      <c r="M7" s="1567"/>
      <c r="N7" s="1567"/>
      <c r="O7" s="1567"/>
      <c r="P7" s="1567"/>
      <c r="Q7" s="1567"/>
      <c r="R7" s="1567"/>
      <c r="S7" s="1567"/>
      <c r="T7" s="1567"/>
      <c r="U7" s="1567"/>
      <c r="V7" s="1567"/>
    </row>
    <row r="8" spans="1:22" s="755" customFormat="1" ht="72.900000000000006" customHeight="1" x14ac:dyDescent="0.45">
      <c r="A8" s="883"/>
      <c r="B8" s="883"/>
      <c r="C8" s="1570" t="s">
        <v>1176</v>
      </c>
      <c r="D8" s="1567"/>
      <c r="E8" s="1567"/>
      <c r="F8" s="1567"/>
      <c r="G8" s="1567"/>
      <c r="H8" s="1567"/>
      <c r="I8" s="1567"/>
      <c r="J8" s="1567"/>
      <c r="K8" s="1567"/>
      <c r="L8" s="1567"/>
      <c r="M8" s="1567"/>
      <c r="N8" s="1567"/>
      <c r="O8" s="1567"/>
      <c r="P8" s="1567"/>
      <c r="Q8" s="1567"/>
      <c r="R8" s="1567"/>
      <c r="S8" s="1567"/>
      <c r="T8" s="1567"/>
      <c r="U8" s="1567"/>
      <c r="V8" s="1567"/>
    </row>
    <row r="9" spans="1:22" s="755" customFormat="1" ht="48.75" customHeight="1" x14ac:dyDescent="0.45">
      <c r="A9" s="883"/>
      <c r="B9" s="883"/>
      <c r="C9" s="1568" t="s">
        <v>768</v>
      </c>
      <c r="D9" s="1567"/>
      <c r="E9" s="1567"/>
      <c r="F9" s="1567"/>
      <c r="G9" s="1567"/>
      <c r="H9" s="1567"/>
      <c r="I9" s="1567"/>
      <c r="J9" s="1567"/>
      <c r="K9" s="1567"/>
      <c r="L9" s="1567"/>
      <c r="M9" s="1567"/>
      <c r="N9" s="1567"/>
      <c r="O9" s="1567"/>
      <c r="P9" s="1567"/>
      <c r="Q9" s="1567"/>
      <c r="R9" s="1567"/>
      <c r="S9" s="1567"/>
      <c r="T9" s="1567"/>
      <c r="U9" s="1567"/>
      <c r="V9" s="1567"/>
    </row>
    <row r="10" spans="1:22" s="755" customFormat="1" ht="72" customHeight="1" x14ac:dyDescent="0.45">
      <c r="A10" s="883"/>
      <c r="B10" s="883"/>
      <c r="C10" s="1570" t="s">
        <v>1177</v>
      </c>
      <c r="D10" s="1571"/>
      <c r="E10" s="1571"/>
      <c r="F10" s="1571"/>
      <c r="G10" s="1571"/>
      <c r="H10" s="1571"/>
      <c r="I10" s="1571"/>
      <c r="J10" s="1571"/>
      <c r="K10" s="1571"/>
      <c r="L10" s="1571"/>
      <c r="M10" s="1571"/>
      <c r="N10" s="1571"/>
      <c r="O10" s="1571"/>
      <c r="P10" s="1571"/>
      <c r="Q10" s="1571"/>
      <c r="R10" s="1571"/>
      <c r="S10" s="1571"/>
      <c r="T10" s="1571"/>
      <c r="U10" s="1571"/>
      <c r="V10" s="1571"/>
    </row>
    <row r="11" spans="1:22" s="755" customFormat="1" ht="51.75" customHeight="1" x14ac:dyDescent="0.45">
      <c r="A11" s="883"/>
      <c r="B11" s="883"/>
      <c r="C11" s="1568" t="s">
        <v>769</v>
      </c>
      <c r="D11" s="1567"/>
      <c r="E11" s="1567"/>
      <c r="F11" s="1567"/>
      <c r="G11" s="1567"/>
      <c r="H11" s="1567"/>
      <c r="I11" s="1567"/>
      <c r="J11" s="1567"/>
      <c r="K11" s="1567"/>
      <c r="L11" s="1567"/>
      <c r="M11" s="1567"/>
      <c r="N11" s="1567"/>
      <c r="O11" s="1567"/>
      <c r="P11" s="1567"/>
      <c r="Q11" s="1567"/>
      <c r="R11" s="1567"/>
      <c r="S11" s="1567"/>
      <c r="T11" s="1567"/>
      <c r="U11" s="1567"/>
      <c r="V11" s="1567"/>
    </row>
    <row r="12" spans="1:22" s="755" customFormat="1" ht="43.5" customHeight="1" x14ac:dyDescent="0.45">
      <c r="A12" s="883"/>
      <c r="B12" s="883"/>
      <c r="C12" s="1568" t="s">
        <v>1110</v>
      </c>
      <c r="D12" s="1567"/>
      <c r="E12" s="1567"/>
      <c r="F12" s="1567"/>
      <c r="G12" s="1567"/>
      <c r="H12" s="1567"/>
      <c r="I12" s="1567"/>
      <c r="J12" s="1567"/>
      <c r="K12" s="1567"/>
      <c r="L12" s="1567"/>
      <c r="M12" s="1567"/>
      <c r="N12" s="1567"/>
      <c r="O12" s="1567"/>
      <c r="P12" s="1567"/>
      <c r="Q12" s="1567"/>
      <c r="R12" s="1567"/>
      <c r="S12" s="1567"/>
      <c r="T12" s="1567"/>
      <c r="U12" s="1567"/>
      <c r="V12" s="1567"/>
    </row>
    <row r="13" spans="1:22" s="755" customFormat="1" ht="27" customHeight="1" thickBot="1" x14ac:dyDescent="0.55000000000000004">
      <c r="A13" s="879"/>
      <c r="B13" s="879"/>
      <c r="C13" s="879"/>
      <c r="D13" s="1569"/>
      <c r="E13" s="1569"/>
      <c r="F13" s="1569"/>
      <c r="G13" s="1569"/>
      <c r="H13" s="1569"/>
      <c r="I13" s="1569"/>
      <c r="J13" s="1569"/>
      <c r="K13" s="1569"/>
      <c r="L13" s="1569"/>
      <c r="M13" s="1569"/>
      <c r="N13" s="1569"/>
      <c r="O13" s="1569"/>
      <c r="P13" s="1569"/>
      <c r="Q13" s="1569"/>
      <c r="R13" s="1569"/>
      <c r="S13" s="1569"/>
      <c r="T13" s="1569"/>
      <c r="U13" s="1569"/>
      <c r="V13" s="1569"/>
    </row>
    <row r="14" spans="1:22" s="755" customFormat="1" ht="24" customHeight="1" thickBot="1" x14ac:dyDescent="0.35">
      <c r="A14" s="1572" t="s">
        <v>1</v>
      </c>
      <c r="B14" s="1573" t="s">
        <v>770</v>
      </c>
      <c r="C14" s="1574" t="s">
        <v>771</v>
      </c>
      <c r="D14" s="1573" t="s">
        <v>202</v>
      </c>
      <c r="E14" s="1573" t="s">
        <v>46</v>
      </c>
      <c r="F14" s="1576"/>
      <c r="G14" s="1573" t="s">
        <v>48</v>
      </c>
      <c r="H14" s="1576"/>
      <c r="I14" s="1573" t="s">
        <v>50</v>
      </c>
      <c r="J14" s="1576"/>
      <c r="K14" s="1573" t="s">
        <v>203</v>
      </c>
      <c r="L14" s="1576"/>
      <c r="M14" s="1576"/>
      <c r="N14" s="1576"/>
      <c r="O14" s="1576"/>
      <c r="P14" s="1576"/>
      <c r="Q14" s="1584" t="s">
        <v>204</v>
      </c>
      <c r="R14" s="1585"/>
      <c r="S14" s="1585"/>
      <c r="T14" s="1585"/>
      <c r="U14" s="1585"/>
      <c r="V14" s="1586"/>
    </row>
    <row r="15" spans="1:22" s="755" customFormat="1" ht="27" customHeight="1" thickBot="1" x14ac:dyDescent="0.35">
      <c r="A15" s="1572"/>
      <c r="B15" s="1573"/>
      <c r="C15" s="1575"/>
      <c r="D15" s="1576"/>
      <c r="E15" s="1576"/>
      <c r="F15" s="1576"/>
      <c r="G15" s="1576"/>
      <c r="H15" s="1576"/>
      <c r="I15" s="1576"/>
      <c r="J15" s="1576"/>
      <c r="K15" s="1573" t="s">
        <v>205</v>
      </c>
      <c r="L15" s="1573"/>
      <c r="M15" s="1573" t="s">
        <v>206</v>
      </c>
      <c r="N15" s="1573"/>
      <c r="O15" s="1573" t="s">
        <v>207</v>
      </c>
      <c r="P15" s="1573"/>
      <c r="Q15" s="1573" t="s">
        <v>205</v>
      </c>
      <c r="R15" s="1573"/>
      <c r="S15" s="1573" t="s">
        <v>206</v>
      </c>
      <c r="T15" s="1573"/>
      <c r="U15" s="1573" t="s">
        <v>207</v>
      </c>
      <c r="V15" s="1587"/>
    </row>
    <row r="16" spans="1:22" s="755" customFormat="1" ht="39" customHeight="1" thickBot="1" x14ac:dyDescent="0.35">
      <c r="A16" s="1572"/>
      <c r="B16" s="1573"/>
      <c r="C16" s="1564"/>
      <c r="D16" s="1576"/>
      <c r="E16" s="882" t="s">
        <v>346</v>
      </c>
      <c r="F16" s="918" t="s">
        <v>345</v>
      </c>
      <c r="G16" s="882" t="s">
        <v>346</v>
      </c>
      <c r="H16" s="918" t="s">
        <v>345</v>
      </c>
      <c r="I16" s="882" t="s">
        <v>346</v>
      </c>
      <c r="J16" s="918" t="s">
        <v>345</v>
      </c>
      <c r="K16" s="882" t="s">
        <v>346</v>
      </c>
      <c r="L16" s="918" t="s">
        <v>345</v>
      </c>
      <c r="M16" s="882" t="s">
        <v>346</v>
      </c>
      <c r="N16" s="918" t="s">
        <v>345</v>
      </c>
      <c r="O16" s="882" t="s">
        <v>346</v>
      </c>
      <c r="P16" s="918" t="s">
        <v>345</v>
      </c>
      <c r="Q16" s="882" t="s">
        <v>346</v>
      </c>
      <c r="R16" s="918" t="s">
        <v>345</v>
      </c>
      <c r="S16" s="882" t="s">
        <v>346</v>
      </c>
      <c r="T16" s="918" t="s">
        <v>345</v>
      </c>
      <c r="U16" s="882" t="s">
        <v>346</v>
      </c>
      <c r="V16" s="907" t="s">
        <v>345</v>
      </c>
    </row>
    <row r="17" spans="1:26" s="755" customFormat="1" ht="19.5" thickBot="1" x14ac:dyDescent="0.4">
      <c r="A17" s="756">
        <v>1</v>
      </c>
      <c r="B17" s="882">
        <f>A17+1</f>
        <v>2</v>
      </c>
      <c r="C17" s="882">
        <f>B17+1</f>
        <v>3</v>
      </c>
      <c r="D17" s="882">
        <f t="shared" ref="D17:U17" si="0">C17+1</f>
        <v>4</v>
      </c>
      <c r="E17" s="882">
        <f t="shared" si="0"/>
        <v>5</v>
      </c>
      <c r="F17" s="918">
        <f t="shared" si="0"/>
        <v>6</v>
      </c>
      <c r="G17" s="882">
        <f t="shared" si="0"/>
        <v>7</v>
      </c>
      <c r="H17" s="918">
        <f t="shared" si="0"/>
        <v>8</v>
      </c>
      <c r="I17" s="882">
        <f t="shared" si="0"/>
        <v>9</v>
      </c>
      <c r="J17" s="918">
        <f t="shared" si="0"/>
        <v>10</v>
      </c>
      <c r="K17" s="882">
        <f t="shared" si="0"/>
        <v>11</v>
      </c>
      <c r="L17" s="918">
        <f t="shared" si="0"/>
        <v>12</v>
      </c>
      <c r="M17" s="882">
        <f t="shared" si="0"/>
        <v>13</v>
      </c>
      <c r="N17" s="918">
        <f t="shared" si="0"/>
        <v>14</v>
      </c>
      <c r="O17" s="882">
        <f t="shared" si="0"/>
        <v>15</v>
      </c>
      <c r="P17" s="918">
        <f t="shared" si="0"/>
        <v>16</v>
      </c>
      <c r="Q17" s="882">
        <f t="shared" si="0"/>
        <v>17</v>
      </c>
      <c r="R17" s="918">
        <f t="shared" si="0"/>
        <v>18</v>
      </c>
      <c r="S17" s="882">
        <f t="shared" si="0"/>
        <v>19</v>
      </c>
      <c r="T17" s="918">
        <f t="shared" si="0"/>
        <v>20</v>
      </c>
      <c r="U17" s="882">
        <f t="shared" si="0"/>
        <v>21</v>
      </c>
      <c r="V17" s="907">
        <f>U17+1</f>
        <v>22</v>
      </c>
    </row>
    <row r="18" spans="1:26" ht="18.45" hidden="1" thickBot="1" x14ac:dyDescent="0.4">
      <c r="A18" s="893"/>
      <c r="B18" s="894"/>
      <c r="C18" s="894"/>
      <c r="D18" s="905"/>
      <c r="E18" s="905"/>
      <c r="F18" s="919"/>
      <c r="G18" s="905"/>
      <c r="H18" s="919"/>
      <c r="I18" s="905"/>
      <c r="J18" s="919"/>
      <c r="K18" s="905"/>
      <c r="L18" s="919"/>
      <c r="M18" s="905"/>
      <c r="N18" s="919"/>
      <c r="O18" s="905"/>
      <c r="P18" s="919"/>
      <c r="Q18" s="905"/>
      <c r="R18" s="919"/>
      <c r="S18" s="905"/>
      <c r="T18" s="919"/>
      <c r="U18" s="905"/>
      <c r="V18" s="908"/>
    </row>
    <row r="19" spans="1:26" ht="67.5" customHeight="1" thickBot="1" x14ac:dyDescent="0.35">
      <c r="A19" s="881">
        <f t="shared" ref="A19:A24" si="1">A18+1</f>
        <v>1</v>
      </c>
      <c r="B19" s="757" t="s">
        <v>772</v>
      </c>
      <c r="C19" s="758"/>
      <c r="D19" s="759" t="s">
        <v>773</v>
      </c>
      <c r="E19" s="760">
        <v>155</v>
      </c>
      <c r="F19" s="898">
        <v>128</v>
      </c>
      <c r="G19" s="760">
        <v>140</v>
      </c>
      <c r="H19" s="898">
        <v>112</v>
      </c>
      <c r="I19" s="760">
        <v>127</v>
      </c>
      <c r="J19" s="898">
        <v>100</v>
      </c>
      <c r="K19" s="760">
        <v>112</v>
      </c>
      <c r="L19" s="898">
        <v>87</v>
      </c>
      <c r="M19" s="760">
        <v>95</v>
      </c>
      <c r="N19" s="898">
        <v>70</v>
      </c>
      <c r="O19" s="760">
        <v>75</v>
      </c>
      <c r="P19" s="898">
        <v>52</v>
      </c>
      <c r="Q19" s="761"/>
      <c r="R19" s="902"/>
      <c r="S19" s="761"/>
      <c r="T19" s="902"/>
      <c r="U19" s="761"/>
      <c r="V19" s="909"/>
      <c r="Z19" s="906"/>
    </row>
    <row r="20" spans="1:26" ht="66.75" customHeight="1" thickBot="1" x14ac:dyDescent="0.35">
      <c r="A20" s="881">
        <f t="shared" si="1"/>
        <v>2</v>
      </c>
      <c r="B20" s="757" t="s">
        <v>774</v>
      </c>
      <c r="C20" s="758"/>
      <c r="D20" s="759" t="s">
        <v>773</v>
      </c>
      <c r="E20" s="760">
        <v>230</v>
      </c>
      <c r="F20" s="898">
        <v>200</v>
      </c>
      <c r="G20" s="760">
        <v>202</v>
      </c>
      <c r="H20" s="898">
        <v>174</v>
      </c>
      <c r="I20" s="760">
        <v>172</v>
      </c>
      <c r="J20" s="898">
        <v>145</v>
      </c>
      <c r="K20" s="760">
        <v>142</v>
      </c>
      <c r="L20" s="898">
        <v>114</v>
      </c>
      <c r="M20" s="760">
        <v>100</v>
      </c>
      <c r="N20" s="898">
        <v>81</v>
      </c>
      <c r="O20" s="760">
        <v>80</v>
      </c>
      <c r="P20" s="898">
        <v>62</v>
      </c>
      <c r="Q20" s="761"/>
      <c r="R20" s="902"/>
      <c r="S20" s="761"/>
      <c r="T20" s="902"/>
      <c r="U20" s="761"/>
      <c r="V20" s="909"/>
    </row>
    <row r="21" spans="1:26" ht="60" customHeight="1" thickBot="1" x14ac:dyDescent="0.35">
      <c r="A21" s="881">
        <f t="shared" si="1"/>
        <v>3</v>
      </c>
      <c r="B21" s="757" t="s">
        <v>775</v>
      </c>
      <c r="C21" s="758"/>
      <c r="D21" s="759" t="s">
        <v>773</v>
      </c>
      <c r="E21" s="760">
        <v>72</v>
      </c>
      <c r="F21" s="898">
        <v>55</v>
      </c>
      <c r="G21" s="760">
        <v>66</v>
      </c>
      <c r="H21" s="898">
        <v>50</v>
      </c>
      <c r="I21" s="760">
        <v>60</v>
      </c>
      <c r="J21" s="898">
        <v>45</v>
      </c>
      <c r="K21" s="762">
        <v>54</v>
      </c>
      <c r="L21" s="898">
        <v>40</v>
      </c>
      <c r="M21" s="760">
        <v>48</v>
      </c>
      <c r="N21" s="898">
        <v>35</v>
      </c>
      <c r="O21" s="760">
        <v>42</v>
      </c>
      <c r="P21" s="898">
        <v>30</v>
      </c>
      <c r="Q21" s="761"/>
      <c r="R21" s="902"/>
      <c r="S21" s="761"/>
      <c r="T21" s="902"/>
      <c r="U21" s="761"/>
      <c r="V21" s="909"/>
    </row>
    <row r="22" spans="1:26" ht="90.6" thickBot="1" x14ac:dyDescent="0.35">
      <c r="A22" s="881">
        <f t="shared" si="1"/>
        <v>4</v>
      </c>
      <c r="B22" s="757" t="s">
        <v>776</v>
      </c>
      <c r="C22" s="758"/>
      <c r="D22" s="759" t="s">
        <v>773</v>
      </c>
      <c r="E22" s="760">
        <v>85</v>
      </c>
      <c r="F22" s="898">
        <v>76</v>
      </c>
      <c r="G22" s="760">
        <v>79</v>
      </c>
      <c r="H22" s="898">
        <v>70</v>
      </c>
      <c r="I22" s="760">
        <v>73</v>
      </c>
      <c r="J22" s="898">
        <v>64</v>
      </c>
      <c r="K22" s="762">
        <v>67</v>
      </c>
      <c r="L22" s="898">
        <v>58</v>
      </c>
      <c r="M22" s="760">
        <v>61</v>
      </c>
      <c r="N22" s="898">
        <v>52</v>
      </c>
      <c r="O22" s="760">
        <v>55</v>
      </c>
      <c r="P22" s="898">
        <v>46</v>
      </c>
      <c r="Q22" s="761"/>
      <c r="R22" s="902"/>
      <c r="S22" s="761"/>
      <c r="T22" s="902"/>
      <c r="U22" s="761"/>
      <c r="V22" s="909"/>
    </row>
    <row r="23" spans="1:26" ht="72.599999999999994" thickBot="1" x14ac:dyDescent="0.35">
      <c r="A23" s="881">
        <f t="shared" si="1"/>
        <v>5</v>
      </c>
      <c r="B23" s="757" t="s">
        <v>777</v>
      </c>
      <c r="C23" s="758"/>
      <c r="D23" s="759" t="s">
        <v>773</v>
      </c>
      <c r="E23" s="760">
        <v>97</v>
      </c>
      <c r="F23" s="898">
        <v>80</v>
      </c>
      <c r="G23" s="760">
        <v>90</v>
      </c>
      <c r="H23" s="898">
        <v>74</v>
      </c>
      <c r="I23" s="760">
        <v>83</v>
      </c>
      <c r="J23" s="898">
        <v>68</v>
      </c>
      <c r="K23" s="762">
        <v>76</v>
      </c>
      <c r="L23" s="898">
        <v>62</v>
      </c>
      <c r="M23" s="760">
        <v>67</v>
      </c>
      <c r="N23" s="898">
        <v>56</v>
      </c>
      <c r="O23" s="760">
        <v>60</v>
      </c>
      <c r="P23" s="898">
        <v>50</v>
      </c>
      <c r="Q23" s="761"/>
      <c r="R23" s="902"/>
      <c r="S23" s="761"/>
      <c r="T23" s="902"/>
      <c r="U23" s="761"/>
      <c r="V23" s="909"/>
    </row>
    <row r="24" spans="1:26" ht="54" customHeight="1" x14ac:dyDescent="0.3">
      <c r="A24" s="1561">
        <f t="shared" si="1"/>
        <v>6</v>
      </c>
      <c r="B24" s="1563" t="s">
        <v>778</v>
      </c>
      <c r="C24" s="763" t="s">
        <v>749</v>
      </c>
      <c r="D24" s="764" t="s">
        <v>1178</v>
      </c>
      <c r="E24" s="765"/>
      <c r="F24" s="899"/>
      <c r="G24" s="765"/>
      <c r="H24" s="899"/>
      <c r="I24" s="766">
        <v>4.5833333333333338E-4</v>
      </c>
      <c r="J24" s="899">
        <v>4.8148148148148155E-4</v>
      </c>
      <c r="K24" s="767">
        <v>4.884259259259259E-4</v>
      </c>
      <c r="L24" s="899">
        <v>5.2083333333333333E-4</v>
      </c>
      <c r="M24" s="766">
        <v>5.2777777777777773E-4</v>
      </c>
      <c r="N24" s="899">
        <v>5.6250000000000007E-4</v>
      </c>
      <c r="O24" s="766">
        <v>5.7291666666666667E-4</v>
      </c>
      <c r="P24" s="899">
        <v>6.134259259259259E-4</v>
      </c>
      <c r="Q24" s="765"/>
      <c r="R24" s="899"/>
      <c r="S24" s="765"/>
      <c r="T24" s="899"/>
      <c r="U24" s="765"/>
      <c r="V24" s="910"/>
    </row>
    <row r="25" spans="1:26" ht="54" customHeight="1" thickBot="1" x14ac:dyDescent="0.35">
      <c r="A25" s="1562"/>
      <c r="B25" s="1564"/>
      <c r="C25" s="768" t="s">
        <v>750</v>
      </c>
      <c r="D25" s="769" t="s">
        <v>1178</v>
      </c>
      <c r="E25" s="770" t="s">
        <v>779</v>
      </c>
      <c r="F25" s="900" t="s">
        <v>780</v>
      </c>
      <c r="G25" s="770" t="s">
        <v>781</v>
      </c>
      <c r="H25" s="900" t="s">
        <v>782</v>
      </c>
      <c r="I25" s="770" t="s">
        <v>783</v>
      </c>
      <c r="J25" s="900" t="s">
        <v>784</v>
      </c>
      <c r="K25" s="771" t="s">
        <v>785</v>
      </c>
      <c r="L25" s="900" t="s">
        <v>786</v>
      </c>
      <c r="M25" s="771" t="s">
        <v>787</v>
      </c>
      <c r="N25" s="900" t="s">
        <v>788</v>
      </c>
      <c r="O25" s="771" t="s">
        <v>789</v>
      </c>
      <c r="P25" s="900" t="s">
        <v>790</v>
      </c>
      <c r="Q25" s="895"/>
      <c r="R25" s="920"/>
      <c r="S25" s="895"/>
      <c r="T25" s="920"/>
      <c r="U25" s="895"/>
      <c r="V25" s="911"/>
    </row>
    <row r="26" spans="1:26" ht="56.25" customHeight="1" x14ac:dyDescent="0.3">
      <c r="A26" s="1561">
        <f>A24+1</f>
        <v>7</v>
      </c>
      <c r="B26" s="1563" t="s">
        <v>236</v>
      </c>
      <c r="C26" s="763" t="s">
        <v>749</v>
      </c>
      <c r="D26" s="764" t="s">
        <v>1178</v>
      </c>
      <c r="E26" s="765"/>
      <c r="F26" s="899"/>
      <c r="G26" s="765"/>
      <c r="H26" s="899"/>
      <c r="I26" s="766">
        <v>1.2152777777777778E-3</v>
      </c>
      <c r="J26" s="899">
        <v>1.3715277777777779E-3</v>
      </c>
      <c r="K26" s="766">
        <v>1.3020833333333333E-3</v>
      </c>
      <c r="L26" s="899">
        <v>1.4756944444444444E-3</v>
      </c>
      <c r="M26" s="766">
        <v>1.417824074074074E-3</v>
      </c>
      <c r="N26" s="899">
        <v>1.5740740740740741E-3</v>
      </c>
      <c r="O26" s="766">
        <v>1.5277777777777779E-3</v>
      </c>
      <c r="P26" s="899">
        <v>1.6956018518518518E-3</v>
      </c>
      <c r="Q26" s="766">
        <v>1.6840277777777776E-3</v>
      </c>
      <c r="R26" s="899">
        <v>1.8634259259259261E-3</v>
      </c>
      <c r="S26" s="766">
        <v>1.8518518518518517E-3</v>
      </c>
      <c r="T26" s="899">
        <v>2.0254629629629629E-3</v>
      </c>
      <c r="U26" s="766">
        <v>2.0138888888888888E-3</v>
      </c>
      <c r="V26" s="910">
        <v>2.1990740740740742E-3</v>
      </c>
    </row>
    <row r="27" spans="1:26" ht="57" customHeight="1" thickBot="1" x14ac:dyDescent="0.35">
      <c r="A27" s="1562"/>
      <c r="B27" s="1564"/>
      <c r="C27" s="768" t="s">
        <v>750</v>
      </c>
      <c r="D27" s="769" t="s">
        <v>1178</v>
      </c>
      <c r="E27" s="770" t="s">
        <v>791</v>
      </c>
      <c r="F27" s="900" t="s">
        <v>792</v>
      </c>
      <c r="G27" s="770" t="s">
        <v>793</v>
      </c>
      <c r="H27" s="900" t="s">
        <v>794</v>
      </c>
      <c r="I27" s="770" t="s">
        <v>795</v>
      </c>
      <c r="J27" s="900" t="s">
        <v>796</v>
      </c>
      <c r="K27" s="771" t="s">
        <v>797</v>
      </c>
      <c r="L27" s="900" t="s">
        <v>798</v>
      </c>
      <c r="M27" s="770" t="s">
        <v>799</v>
      </c>
      <c r="N27" s="900" t="s">
        <v>800</v>
      </c>
      <c r="O27" s="770" t="s">
        <v>801</v>
      </c>
      <c r="P27" s="923" t="s">
        <v>802</v>
      </c>
      <c r="Q27" s="896" t="s">
        <v>1179</v>
      </c>
      <c r="R27" s="920" t="s">
        <v>1180</v>
      </c>
      <c r="S27" s="896" t="s">
        <v>1181</v>
      </c>
      <c r="T27" s="920" t="s">
        <v>1182</v>
      </c>
      <c r="U27" s="896" t="s">
        <v>1183</v>
      </c>
      <c r="V27" s="911" t="s">
        <v>1184</v>
      </c>
    </row>
    <row r="28" spans="1:26" ht="54.75" customHeight="1" x14ac:dyDescent="0.3">
      <c r="A28" s="1561">
        <f>A26+1</f>
        <v>8</v>
      </c>
      <c r="B28" s="1563" t="s">
        <v>803</v>
      </c>
      <c r="C28" s="763" t="s">
        <v>749</v>
      </c>
      <c r="D28" s="764" t="s">
        <v>1178</v>
      </c>
      <c r="E28" s="765"/>
      <c r="F28" s="899"/>
      <c r="G28" s="765"/>
      <c r="H28" s="899"/>
      <c r="I28" s="766">
        <v>2.7777777777777779E-3</v>
      </c>
      <c r="J28" s="899">
        <v>3.0960648148148149E-3</v>
      </c>
      <c r="K28" s="766">
        <v>2.9687500000000005E-3</v>
      </c>
      <c r="L28" s="899">
        <v>3.2870370370370367E-3</v>
      </c>
      <c r="M28" s="766">
        <v>3.2002314814814814E-3</v>
      </c>
      <c r="N28" s="899">
        <v>3.4490740740740745E-3</v>
      </c>
      <c r="O28" s="766">
        <v>3.472222222222222E-3</v>
      </c>
      <c r="P28" s="899">
        <v>3.8657407407407408E-3</v>
      </c>
      <c r="Q28" s="897">
        <v>3.7962962962962963E-3</v>
      </c>
      <c r="R28" s="921">
        <v>4.108796296296297E-3</v>
      </c>
      <c r="S28" s="897">
        <v>4.0798611111111114E-3</v>
      </c>
      <c r="T28" s="921">
        <v>4.5370370370370365E-3</v>
      </c>
      <c r="U28" s="897">
        <v>4.4907407407407405E-3</v>
      </c>
      <c r="V28" s="912">
        <v>4.8611111111111112E-3</v>
      </c>
    </row>
    <row r="29" spans="1:26" ht="55.5" customHeight="1" thickBot="1" x14ac:dyDescent="0.35">
      <c r="A29" s="1562"/>
      <c r="B29" s="1564"/>
      <c r="C29" s="768" t="s">
        <v>750</v>
      </c>
      <c r="D29" s="769" t="s">
        <v>1178</v>
      </c>
      <c r="E29" s="770" t="s">
        <v>804</v>
      </c>
      <c r="F29" s="900" t="s">
        <v>805</v>
      </c>
      <c r="G29" s="770" t="s">
        <v>806</v>
      </c>
      <c r="H29" s="900" t="s">
        <v>807</v>
      </c>
      <c r="I29" s="770" t="s">
        <v>808</v>
      </c>
      <c r="J29" s="900" t="s">
        <v>809</v>
      </c>
      <c r="K29" s="771" t="s">
        <v>810</v>
      </c>
      <c r="L29" s="900" t="s">
        <v>811</v>
      </c>
      <c r="M29" s="770" t="s">
        <v>812</v>
      </c>
      <c r="N29" s="900" t="s">
        <v>813</v>
      </c>
      <c r="O29" s="770" t="s">
        <v>814</v>
      </c>
      <c r="P29" s="900" t="s">
        <v>815</v>
      </c>
      <c r="Q29" s="771" t="s">
        <v>1185</v>
      </c>
      <c r="R29" s="900" t="s">
        <v>1186</v>
      </c>
      <c r="S29" s="771" t="s">
        <v>1187</v>
      </c>
      <c r="T29" s="900" t="s">
        <v>1188</v>
      </c>
      <c r="U29" s="771" t="s">
        <v>1189</v>
      </c>
      <c r="V29" s="913" t="s">
        <v>978</v>
      </c>
    </row>
    <row r="30" spans="1:26" ht="55.5" customHeight="1" x14ac:dyDescent="0.3">
      <c r="A30" s="1561">
        <f>A28+1</f>
        <v>9</v>
      </c>
      <c r="B30" s="1563" t="s">
        <v>816</v>
      </c>
      <c r="C30" s="763" t="s">
        <v>749</v>
      </c>
      <c r="D30" s="764" t="s">
        <v>1178</v>
      </c>
      <c r="E30" s="765"/>
      <c r="F30" s="899"/>
      <c r="G30" s="765"/>
      <c r="H30" s="899"/>
      <c r="I30" s="766">
        <v>2.4074074074074077E-4</v>
      </c>
      <c r="J30" s="899">
        <v>2.9861111111111109E-4</v>
      </c>
      <c r="K30" s="766">
        <v>2.6620370370370372E-4</v>
      </c>
      <c r="L30" s="899">
        <v>3.2407407407407406E-4</v>
      </c>
      <c r="M30" s="766">
        <v>2.9513888888888889E-4</v>
      </c>
      <c r="N30" s="899">
        <v>3.5069444444444444E-4</v>
      </c>
      <c r="O30" s="766">
        <v>3.4259259259259263E-4</v>
      </c>
      <c r="P30" s="899">
        <v>4.0509259259259258E-4</v>
      </c>
      <c r="Q30" s="766">
        <v>3.8194444444444446E-4</v>
      </c>
      <c r="R30" s="899">
        <v>4.4560185185185192E-4</v>
      </c>
      <c r="S30" s="766">
        <v>4.1898148148148155E-4</v>
      </c>
      <c r="T30" s="899">
        <v>4.7453703703703704E-4</v>
      </c>
      <c r="U30" s="766">
        <v>4.5138888888888892E-4</v>
      </c>
      <c r="V30" s="910">
        <v>5.2083333333333333E-4</v>
      </c>
    </row>
    <row r="31" spans="1:26" ht="55.5" customHeight="1" thickBot="1" x14ac:dyDescent="0.35">
      <c r="A31" s="1562"/>
      <c r="B31" s="1564"/>
      <c r="C31" s="768" t="s">
        <v>750</v>
      </c>
      <c r="D31" s="769" t="s">
        <v>1178</v>
      </c>
      <c r="E31" s="770" t="s">
        <v>817</v>
      </c>
      <c r="F31" s="900" t="s">
        <v>818</v>
      </c>
      <c r="G31" s="770" t="s">
        <v>757</v>
      </c>
      <c r="H31" s="900" t="s">
        <v>819</v>
      </c>
      <c r="I31" s="770" t="s">
        <v>820</v>
      </c>
      <c r="J31" s="900" t="s">
        <v>821</v>
      </c>
      <c r="K31" s="771" t="s">
        <v>822</v>
      </c>
      <c r="L31" s="900" t="s">
        <v>823</v>
      </c>
      <c r="M31" s="770" t="s">
        <v>824</v>
      </c>
      <c r="N31" s="900" t="s">
        <v>825</v>
      </c>
      <c r="O31" s="770" t="s">
        <v>826</v>
      </c>
      <c r="P31" s="900" t="s">
        <v>827</v>
      </c>
      <c r="Q31" s="771" t="s">
        <v>1190</v>
      </c>
      <c r="R31" s="900" t="s">
        <v>1191</v>
      </c>
      <c r="S31" s="771" t="s">
        <v>948</v>
      </c>
      <c r="T31" s="900" t="s">
        <v>1192</v>
      </c>
      <c r="U31" s="771" t="s">
        <v>1193</v>
      </c>
      <c r="V31" s="913" t="s">
        <v>786</v>
      </c>
    </row>
    <row r="32" spans="1:26" ht="53.25" customHeight="1" x14ac:dyDescent="0.3">
      <c r="A32" s="1561">
        <f>A30+1</f>
        <v>10</v>
      </c>
      <c r="B32" s="1563" t="s">
        <v>234</v>
      </c>
      <c r="C32" s="763" t="s">
        <v>749</v>
      </c>
      <c r="D32" s="764" t="s">
        <v>1178</v>
      </c>
      <c r="E32" s="765"/>
      <c r="F32" s="899"/>
      <c r="G32" s="765"/>
      <c r="H32" s="899"/>
      <c r="I32" s="766">
        <v>1.8749999999999998E-4</v>
      </c>
      <c r="J32" s="899">
        <v>2.1064814814814815E-4</v>
      </c>
      <c r="K32" s="766">
        <v>2.0023148148148146E-4</v>
      </c>
      <c r="L32" s="899">
        <v>2.2453703703703701E-4</v>
      </c>
      <c r="M32" s="766">
        <v>2.175925925925926E-4</v>
      </c>
      <c r="N32" s="899">
        <v>2.4421296296296295E-4</v>
      </c>
      <c r="O32" s="766">
        <v>2.3611111111111109E-4</v>
      </c>
      <c r="P32" s="899">
        <v>2.6504629629629626E-4</v>
      </c>
      <c r="Q32" s="765"/>
      <c r="R32" s="899"/>
      <c r="S32" s="765"/>
      <c r="T32" s="899"/>
      <c r="U32" s="765"/>
      <c r="V32" s="910"/>
    </row>
    <row r="33" spans="1:22" ht="53.25" customHeight="1" thickBot="1" x14ac:dyDescent="0.35">
      <c r="A33" s="1562"/>
      <c r="B33" s="1564"/>
      <c r="C33" s="768" t="s">
        <v>750</v>
      </c>
      <c r="D33" s="769" t="s">
        <v>1178</v>
      </c>
      <c r="E33" s="770" t="s">
        <v>751</v>
      </c>
      <c r="F33" s="900" t="s">
        <v>752</v>
      </c>
      <c r="G33" s="770" t="s">
        <v>753</v>
      </c>
      <c r="H33" s="900" t="s">
        <v>754</v>
      </c>
      <c r="I33" s="770" t="s">
        <v>755</v>
      </c>
      <c r="J33" s="900" t="s">
        <v>756</v>
      </c>
      <c r="K33" s="771" t="s">
        <v>754</v>
      </c>
      <c r="L33" s="900" t="s">
        <v>757</v>
      </c>
      <c r="M33" s="770" t="s">
        <v>758</v>
      </c>
      <c r="N33" s="900" t="s">
        <v>759</v>
      </c>
      <c r="O33" s="770" t="s">
        <v>760</v>
      </c>
      <c r="P33" s="900" t="s">
        <v>761</v>
      </c>
      <c r="Q33" s="772"/>
      <c r="R33" s="900"/>
      <c r="S33" s="772"/>
      <c r="T33" s="900"/>
      <c r="U33" s="772"/>
      <c r="V33" s="913"/>
    </row>
    <row r="34" spans="1:22" ht="54.75" customHeight="1" x14ac:dyDescent="0.3">
      <c r="A34" s="1561">
        <f>A32+1</f>
        <v>11</v>
      </c>
      <c r="B34" s="1563" t="s">
        <v>235</v>
      </c>
      <c r="C34" s="763" t="s">
        <v>749</v>
      </c>
      <c r="D34" s="764" t="s">
        <v>1178</v>
      </c>
      <c r="E34" s="765"/>
      <c r="F34" s="899"/>
      <c r="G34" s="765"/>
      <c r="H34" s="899"/>
      <c r="I34" s="766">
        <v>2.5115740740740735E-4</v>
      </c>
      <c r="J34" s="899">
        <v>2.8935185185185189E-4</v>
      </c>
      <c r="K34" s="766">
        <v>2.6736111111111112E-4</v>
      </c>
      <c r="L34" s="899">
        <v>3.078703703703704E-4</v>
      </c>
      <c r="M34" s="766">
        <v>2.8935185185185189E-4</v>
      </c>
      <c r="N34" s="899">
        <v>3.2986111111111107E-4</v>
      </c>
      <c r="O34" s="766">
        <v>3.1018518518518521E-4</v>
      </c>
      <c r="P34" s="899">
        <v>3.5648148148148149E-4</v>
      </c>
      <c r="Q34" s="767">
        <v>3.4490740740740743E-4</v>
      </c>
      <c r="R34" s="899">
        <v>3.8773148148148152E-4</v>
      </c>
      <c r="S34" s="766">
        <v>3.7499999999999995E-4</v>
      </c>
      <c r="T34" s="899">
        <v>4.2476851851851855E-4</v>
      </c>
      <c r="U34" s="773" t="s">
        <v>828</v>
      </c>
      <c r="V34" s="910">
        <v>4.6064814814814818E-4</v>
      </c>
    </row>
    <row r="35" spans="1:22" ht="56.25" customHeight="1" thickBot="1" x14ac:dyDescent="0.35">
      <c r="A35" s="1562"/>
      <c r="B35" s="1564"/>
      <c r="C35" s="768" t="s">
        <v>750</v>
      </c>
      <c r="D35" s="769" t="s">
        <v>1178</v>
      </c>
      <c r="E35" s="770" t="s">
        <v>829</v>
      </c>
      <c r="F35" s="900" t="s">
        <v>830</v>
      </c>
      <c r="G35" s="770" t="s">
        <v>831</v>
      </c>
      <c r="H35" s="900" t="s">
        <v>832</v>
      </c>
      <c r="I35" s="770" t="s">
        <v>833</v>
      </c>
      <c r="J35" s="900" t="s">
        <v>834</v>
      </c>
      <c r="K35" s="771" t="s">
        <v>835</v>
      </c>
      <c r="L35" s="900" t="s">
        <v>836</v>
      </c>
      <c r="M35" s="770" t="s">
        <v>834</v>
      </c>
      <c r="N35" s="900" t="s">
        <v>837</v>
      </c>
      <c r="O35" s="770" t="s">
        <v>838</v>
      </c>
      <c r="P35" s="900" t="s">
        <v>839</v>
      </c>
      <c r="Q35" s="771" t="s">
        <v>1194</v>
      </c>
      <c r="R35" s="900" t="s">
        <v>1195</v>
      </c>
      <c r="S35" s="771" t="s">
        <v>1196</v>
      </c>
      <c r="T35" s="900" t="s">
        <v>1197</v>
      </c>
      <c r="U35" s="771" t="s">
        <v>1198</v>
      </c>
      <c r="V35" s="913" t="s">
        <v>877</v>
      </c>
    </row>
    <row r="36" spans="1:22" ht="55.5" customHeight="1" x14ac:dyDescent="0.3">
      <c r="A36" s="1561">
        <f>A34+1</f>
        <v>12</v>
      </c>
      <c r="B36" s="1563" t="s">
        <v>840</v>
      </c>
      <c r="C36" s="763" t="s">
        <v>749</v>
      </c>
      <c r="D36" s="764" t="s">
        <v>1178</v>
      </c>
      <c r="E36" s="765"/>
      <c r="F36" s="899"/>
      <c r="G36" s="765"/>
      <c r="H36" s="899"/>
      <c r="I36" s="767">
        <v>5.5671296296296296E-4</v>
      </c>
      <c r="J36" s="899">
        <v>6.2268518518518521E-4</v>
      </c>
      <c r="K36" s="766">
        <v>5.9606481481481479E-4</v>
      </c>
      <c r="L36" s="899">
        <v>6.6666666666666664E-4</v>
      </c>
      <c r="M36" s="766">
        <v>6.4814814814814813E-4</v>
      </c>
      <c r="N36" s="899">
        <v>7.175925925925927E-4</v>
      </c>
      <c r="O36" s="766">
        <v>7.0023148148148147E-4</v>
      </c>
      <c r="P36" s="899">
        <v>7.8703703703703705E-4</v>
      </c>
      <c r="Q36" s="766">
        <v>7.6388888888888893E-4</v>
      </c>
      <c r="R36" s="899">
        <v>8.5069444444444461E-4</v>
      </c>
      <c r="S36" s="766">
        <v>8.3333333333333339E-4</v>
      </c>
      <c r="T36" s="899">
        <v>9.2129629629629636E-4</v>
      </c>
      <c r="U36" s="766">
        <v>9.0856481481481485E-4</v>
      </c>
      <c r="V36" s="910">
        <v>9.9537037037037042E-4</v>
      </c>
    </row>
    <row r="37" spans="1:22" ht="57" customHeight="1" thickBot="1" x14ac:dyDescent="0.35">
      <c r="A37" s="1562"/>
      <c r="B37" s="1564"/>
      <c r="C37" s="768" t="s">
        <v>750</v>
      </c>
      <c r="D37" s="769" t="s">
        <v>1178</v>
      </c>
      <c r="E37" s="770" t="s">
        <v>841</v>
      </c>
      <c r="F37" s="900" t="s">
        <v>788</v>
      </c>
      <c r="G37" s="770" t="s">
        <v>842</v>
      </c>
      <c r="H37" s="900" t="s">
        <v>843</v>
      </c>
      <c r="I37" s="770" t="s">
        <v>844</v>
      </c>
      <c r="J37" s="900" t="s">
        <v>845</v>
      </c>
      <c r="K37" s="771" t="s">
        <v>846</v>
      </c>
      <c r="L37" s="900" t="s">
        <v>847</v>
      </c>
      <c r="M37" s="770" t="s">
        <v>848</v>
      </c>
      <c r="N37" s="900" t="s">
        <v>849</v>
      </c>
      <c r="O37" s="770" t="s">
        <v>850</v>
      </c>
      <c r="P37" s="900" t="s">
        <v>851</v>
      </c>
      <c r="Q37" s="771" t="s">
        <v>1199</v>
      </c>
      <c r="R37" s="900" t="s">
        <v>1200</v>
      </c>
      <c r="S37" s="771" t="s">
        <v>1201</v>
      </c>
      <c r="T37" s="900" t="s">
        <v>1202</v>
      </c>
      <c r="U37" s="771" t="s">
        <v>1203</v>
      </c>
      <c r="V37" s="913" t="s">
        <v>1204</v>
      </c>
    </row>
    <row r="38" spans="1:22" ht="53.25" customHeight="1" x14ac:dyDescent="0.3">
      <c r="A38" s="1561">
        <f>A36+1</f>
        <v>13</v>
      </c>
      <c r="B38" s="1563" t="s">
        <v>852</v>
      </c>
      <c r="C38" s="763" t="s">
        <v>749</v>
      </c>
      <c r="D38" s="764" t="s">
        <v>1178</v>
      </c>
      <c r="E38" s="765"/>
      <c r="F38" s="899"/>
      <c r="G38" s="765"/>
      <c r="H38" s="899"/>
      <c r="I38" s="766">
        <v>1.25E-3</v>
      </c>
      <c r="J38" s="899">
        <v>1.3842592592592593E-3</v>
      </c>
      <c r="K38" s="766">
        <v>1.3402777777777777E-3</v>
      </c>
      <c r="L38" s="899">
        <v>1.486111111111111E-3</v>
      </c>
      <c r="M38" s="766">
        <v>1.4467592592592594E-3</v>
      </c>
      <c r="N38" s="899">
        <v>1.5914351851851851E-3</v>
      </c>
      <c r="O38" s="766">
        <v>1.5740740740740741E-3</v>
      </c>
      <c r="P38" s="899">
        <v>1.7303240740740742E-3</v>
      </c>
      <c r="Q38" s="766">
        <v>1.71875E-3</v>
      </c>
      <c r="R38" s="899">
        <v>1.8981481481481482E-3</v>
      </c>
      <c r="S38" s="766">
        <v>1.8750000000000001E-3</v>
      </c>
      <c r="T38" s="899">
        <v>2.0659722222222221E-3</v>
      </c>
      <c r="U38" s="766">
        <v>2.0254629629629629E-3</v>
      </c>
      <c r="V38" s="910">
        <v>2.2222222222222222E-3</v>
      </c>
    </row>
    <row r="39" spans="1:22" ht="53.25" customHeight="1" thickBot="1" x14ac:dyDescent="0.35">
      <c r="A39" s="1562"/>
      <c r="B39" s="1564"/>
      <c r="C39" s="768" t="s">
        <v>750</v>
      </c>
      <c r="D39" s="769" t="s">
        <v>1178</v>
      </c>
      <c r="E39" s="770" t="s">
        <v>853</v>
      </c>
      <c r="F39" s="900" t="s">
        <v>854</v>
      </c>
      <c r="G39" s="770" t="s">
        <v>855</v>
      </c>
      <c r="H39" s="900" t="s">
        <v>856</v>
      </c>
      <c r="I39" s="770" t="s">
        <v>857</v>
      </c>
      <c r="J39" s="900" t="s">
        <v>858</v>
      </c>
      <c r="K39" s="771" t="s">
        <v>859</v>
      </c>
      <c r="L39" s="900" t="s">
        <v>860</v>
      </c>
      <c r="M39" s="770" t="s">
        <v>861</v>
      </c>
      <c r="N39" s="900" t="s">
        <v>862</v>
      </c>
      <c r="O39" s="770" t="s">
        <v>800</v>
      </c>
      <c r="P39" s="900" t="s">
        <v>863</v>
      </c>
      <c r="Q39" s="771" t="s">
        <v>1205</v>
      </c>
      <c r="R39" s="900" t="s">
        <v>1206</v>
      </c>
      <c r="S39" s="771" t="s">
        <v>1207</v>
      </c>
      <c r="T39" s="900" t="s">
        <v>1208</v>
      </c>
      <c r="U39" s="771" t="s">
        <v>1182</v>
      </c>
      <c r="V39" s="913" t="s">
        <v>1209</v>
      </c>
    </row>
    <row r="40" spans="1:22" ht="54.75" customHeight="1" x14ac:dyDescent="0.3">
      <c r="A40" s="1561">
        <f>A38+1</f>
        <v>14</v>
      </c>
      <c r="B40" s="1563" t="s">
        <v>1210</v>
      </c>
      <c r="C40" s="763" t="s">
        <v>749</v>
      </c>
      <c r="D40" s="764" t="s">
        <v>1178</v>
      </c>
      <c r="E40" s="774"/>
      <c r="F40" s="901"/>
      <c r="G40" s="774"/>
      <c r="H40" s="901"/>
      <c r="I40" s="773" t="s">
        <v>1211</v>
      </c>
      <c r="J40" s="901" t="s">
        <v>1212</v>
      </c>
      <c r="K40" s="773" t="s">
        <v>1213</v>
      </c>
      <c r="L40" s="901" t="s">
        <v>1214</v>
      </c>
      <c r="M40" s="773" t="s">
        <v>1215</v>
      </c>
      <c r="N40" s="901" t="s">
        <v>1216</v>
      </c>
      <c r="O40" s="773" t="s">
        <v>1216</v>
      </c>
      <c r="P40" s="901" t="s">
        <v>1217</v>
      </c>
      <c r="Q40" s="773" t="s">
        <v>1218</v>
      </c>
      <c r="R40" s="901" t="s">
        <v>1219</v>
      </c>
      <c r="S40" s="773" t="s">
        <v>1220</v>
      </c>
      <c r="T40" s="901" t="s">
        <v>1221</v>
      </c>
      <c r="U40" s="773" t="s">
        <v>1222</v>
      </c>
      <c r="V40" s="914" t="s">
        <v>1223</v>
      </c>
    </row>
    <row r="41" spans="1:22" ht="56.25" customHeight="1" thickBot="1" x14ac:dyDescent="0.35">
      <c r="A41" s="1562"/>
      <c r="B41" s="1564"/>
      <c r="C41" s="768" t="s">
        <v>750</v>
      </c>
      <c r="D41" s="769" t="s">
        <v>1178</v>
      </c>
      <c r="E41" s="770" t="s">
        <v>1224</v>
      </c>
      <c r="F41" s="900" t="s">
        <v>1225</v>
      </c>
      <c r="G41" s="770" t="s">
        <v>1226</v>
      </c>
      <c r="H41" s="900" t="s">
        <v>1227</v>
      </c>
      <c r="I41" s="770" t="s">
        <v>1228</v>
      </c>
      <c r="J41" s="900" t="s">
        <v>965</v>
      </c>
      <c r="K41" s="771" t="s">
        <v>807</v>
      </c>
      <c r="L41" s="900" t="s">
        <v>1229</v>
      </c>
      <c r="M41" s="770" t="s">
        <v>1230</v>
      </c>
      <c r="N41" s="900" t="s">
        <v>1231</v>
      </c>
      <c r="O41" s="770" t="s">
        <v>1231</v>
      </c>
      <c r="P41" s="900" t="s">
        <v>1232</v>
      </c>
      <c r="Q41" s="771" t="s">
        <v>1233</v>
      </c>
      <c r="R41" s="900" t="s">
        <v>1234</v>
      </c>
      <c r="S41" s="771" t="s">
        <v>1235</v>
      </c>
      <c r="T41" s="900" t="s">
        <v>1236</v>
      </c>
      <c r="U41" s="771" t="s">
        <v>1237</v>
      </c>
      <c r="V41" s="913" t="s">
        <v>1238</v>
      </c>
    </row>
    <row r="42" spans="1:22" ht="101.25" customHeight="1" x14ac:dyDescent="0.3">
      <c r="A42" s="1561">
        <f>A40+1</f>
        <v>15</v>
      </c>
      <c r="B42" s="1563" t="s">
        <v>1239</v>
      </c>
      <c r="C42" s="763" t="s">
        <v>749</v>
      </c>
      <c r="D42" s="764" t="s">
        <v>1178</v>
      </c>
      <c r="E42" s="765"/>
      <c r="F42" s="899"/>
      <c r="G42" s="765"/>
      <c r="H42" s="899"/>
      <c r="I42" s="767">
        <v>5.5671296296296296E-4</v>
      </c>
      <c r="J42" s="899">
        <v>6.2268518518518521E-4</v>
      </c>
      <c r="K42" s="766">
        <v>5.9606481481481479E-4</v>
      </c>
      <c r="L42" s="899">
        <v>6.6666666666666664E-4</v>
      </c>
      <c r="M42" s="766">
        <v>6.4814814814814813E-4</v>
      </c>
      <c r="N42" s="899">
        <v>7.175925925925927E-4</v>
      </c>
      <c r="O42" s="766">
        <v>7.0023148148148147E-4</v>
      </c>
      <c r="P42" s="899">
        <v>7.8703703703703705E-4</v>
      </c>
      <c r="Q42" s="766">
        <v>7.6388888888888893E-4</v>
      </c>
      <c r="R42" s="899">
        <v>8.5069444444444461E-4</v>
      </c>
      <c r="S42" s="766">
        <v>8.3333333333333339E-4</v>
      </c>
      <c r="T42" s="899">
        <v>9.2129629629629636E-4</v>
      </c>
      <c r="U42" s="766">
        <v>9.0856481481481485E-4</v>
      </c>
      <c r="V42" s="910">
        <v>9.9537037037037042E-4</v>
      </c>
    </row>
    <row r="43" spans="1:22" ht="101.25" customHeight="1" thickBot="1" x14ac:dyDescent="0.35">
      <c r="A43" s="1562"/>
      <c r="B43" s="1564"/>
      <c r="C43" s="768" t="s">
        <v>750</v>
      </c>
      <c r="D43" s="769" t="s">
        <v>1178</v>
      </c>
      <c r="E43" s="770" t="s">
        <v>841</v>
      </c>
      <c r="F43" s="900" t="s">
        <v>788</v>
      </c>
      <c r="G43" s="770" t="s">
        <v>842</v>
      </c>
      <c r="H43" s="900" t="s">
        <v>843</v>
      </c>
      <c r="I43" s="770" t="s">
        <v>844</v>
      </c>
      <c r="J43" s="900" t="s">
        <v>845</v>
      </c>
      <c r="K43" s="771" t="s">
        <v>846</v>
      </c>
      <c r="L43" s="900" t="s">
        <v>847</v>
      </c>
      <c r="M43" s="770" t="s">
        <v>848</v>
      </c>
      <c r="N43" s="900" t="s">
        <v>849</v>
      </c>
      <c r="O43" s="770" t="s">
        <v>850</v>
      </c>
      <c r="P43" s="900" t="s">
        <v>851</v>
      </c>
      <c r="Q43" s="771" t="s">
        <v>1199</v>
      </c>
      <c r="R43" s="900" t="s">
        <v>1200</v>
      </c>
      <c r="S43" s="771" t="s">
        <v>1201</v>
      </c>
      <c r="T43" s="900" t="s">
        <v>1202</v>
      </c>
      <c r="U43" s="771" t="s">
        <v>1203</v>
      </c>
      <c r="V43" s="913" t="s">
        <v>1204</v>
      </c>
    </row>
    <row r="44" spans="1:22" ht="53.25" customHeight="1" x14ac:dyDescent="0.3">
      <c r="A44" s="1561">
        <f>A42+1</f>
        <v>16</v>
      </c>
      <c r="B44" s="1563" t="s">
        <v>208</v>
      </c>
      <c r="C44" s="763" t="s">
        <v>749</v>
      </c>
      <c r="D44" s="764" t="s">
        <v>1178</v>
      </c>
      <c r="E44" s="765"/>
      <c r="F44" s="899"/>
      <c r="G44" s="765"/>
      <c r="H44" s="899"/>
      <c r="I44" s="766">
        <v>2.0370370370370369E-4</v>
      </c>
      <c r="J44" s="899">
        <v>2.2800925925925926E-4</v>
      </c>
      <c r="K44" s="766">
        <v>2.1412037037037038E-4</v>
      </c>
      <c r="L44" s="899">
        <v>2.4421296296296295E-4</v>
      </c>
      <c r="M44" s="766">
        <v>2.3263888888888889E-4</v>
      </c>
      <c r="N44" s="899">
        <v>2.6504629629629626E-4</v>
      </c>
      <c r="O44" s="766">
        <v>2.5347222222222221E-4</v>
      </c>
      <c r="P44" s="899">
        <v>2.8703703703703703E-4</v>
      </c>
      <c r="Q44" s="773" t="s">
        <v>209</v>
      </c>
      <c r="R44" s="901" t="s">
        <v>210</v>
      </c>
      <c r="S44" s="773" t="s">
        <v>211</v>
      </c>
      <c r="T44" s="901" t="s">
        <v>212</v>
      </c>
      <c r="U44" s="773" t="s">
        <v>213</v>
      </c>
      <c r="V44" s="914" t="s">
        <v>214</v>
      </c>
    </row>
    <row r="45" spans="1:22" ht="53.25" customHeight="1" thickBot="1" x14ac:dyDescent="0.35">
      <c r="A45" s="1562"/>
      <c r="B45" s="1564"/>
      <c r="C45" s="768" t="s">
        <v>750</v>
      </c>
      <c r="D45" s="769" t="s">
        <v>1178</v>
      </c>
      <c r="E45" s="770" t="s">
        <v>864</v>
      </c>
      <c r="F45" s="900" t="s">
        <v>865</v>
      </c>
      <c r="G45" s="770" t="s">
        <v>866</v>
      </c>
      <c r="H45" s="900" t="s">
        <v>867</v>
      </c>
      <c r="I45" s="770" t="s">
        <v>868</v>
      </c>
      <c r="J45" s="900" t="s">
        <v>869</v>
      </c>
      <c r="K45" s="771" t="s">
        <v>870</v>
      </c>
      <c r="L45" s="900" t="s">
        <v>759</v>
      </c>
      <c r="M45" s="770" t="s">
        <v>871</v>
      </c>
      <c r="N45" s="900" t="s">
        <v>761</v>
      </c>
      <c r="O45" s="770" t="s">
        <v>872</v>
      </c>
      <c r="P45" s="900" t="s">
        <v>873</v>
      </c>
      <c r="Q45" s="771" t="s">
        <v>1240</v>
      </c>
      <c r="R45" s="900" t="s">
        <v>1241</v>
      </c>
      <c r="S45" s="771" t="s">
        <v>1242</v>
      </c>
      <c r="T45" s="900" t="s">
        <v>1243</v>
      </c>
      <c r="U45" s="771" t="s">
        <v>1244</v>
      </c>
      <c r="V45" s="913" t="s">
        <v>1196</v>
      </c>
    </row>
    <row r="46" spans="1:22" ht="55.5" customHeight="1" x14ac:dyDescent="0.3">
      <c r="A46" s="1561">
        <f>A44+1</f>
        <v>17</v>
      </c>
      <c r="B46" s="1563" t="s">
        <v>215</v>
      </c>
      <c r="C46" s="763" t="s">
        <v>749</v>
      </c>
      <c r="D46" s="764" t="s">
        <v>1178</v>
      </c>
      <c r="E46" s="765"/>
      <c r="F46" s="899"/>
      <c r="G46" s="765"/>
      <c r="H46" s="899"/>
      <c r="I46" s="766">
        <v>4.5601851851851852E-4</v>
      </c>
      <c r="J46" s="899">
        <v>5.0694444444444441E-4</v>
      </c>
      <c r="K46" s="766">
        <v>4.895833333333333E-4</v>
      </c>
      <c r="L46" s="899">
        <v>5.4398148148148144E-4</v>
      </c>
      <c r="M46" s="766">
        <v>5.3125000000000004E-4</v>
      </c>
      <c r="N46" s="899">
        <v>5.9027777777777778E-4</v>
      </c>
      <c r="O46" s="766">
        <v>5.7638888888888887E-4</v>
      </c>
      <c r="P46" s="899">
        <v>6.3888888888888893E-4</v>
      </c>
      <c r="Q46" s="773" t="s">
        <v>216</v>
      </c>
      <c r="R46" s="901" t="s">
        <v>874</v>
      </c>
      <c r="S46" s="773" t="s">
        <v>217</v>
      </c>
      <c r="T46" s="901" t="s">
        <v>875</v>
      </c>
      <c r="U46" s="773" t="s">
        <v>218</v>
      </c>
      <c r="V46" s="910">
        <v>8.1481481481481476E-4</v>
      </c>
    </row>
    <row r="47" spans="1:22" ht="55.5" customHeight="1" thickBot="1" x14ac:dyDescent="0.35">
      <c r="A47" s="1562"/>
      <c r="B47" s="1564"/>
      <c r="C47" s="768" t="s">
        <v>750</v>
      </c>
      <c r="D47" s="769" t="s">
        <v>1178</v>
      </c>
      <c r="E47" s="770" t="s">
        <v>876</v>
      </c>
      <c r="F47" s="900" t="s">
        <v>877</v>
      </c>
      <c r="G47" s="770" t="s">
        <v>878</v>
      </c>
      <c r="H47" s="900" t="s">
        <v>879</v>
      </c>
      <c r="I47" s="770" t="s">
        <v>880</v>
      </c>
      <c r="J47" s="900" t="s">
        <v>841</v>
      </c>
      <c r="K47" s="771" t="s">
        <v>881</v>
      </c>
      <c r="L47" s="900" t="s">
        <v>882</v>
      </c>
      <c r="M47" s="770" t="s">
        <v>883</v>
      </c>
      <c r="N47" s="900" t="s">
        <v>884</v>
      </c>
      <c r="O47" s="770" t="s">
        <v>885</v>
      </c>
      <c r="P47" s="900" t="s">
        <v>886</v>
      </c>
      <c r="Q47" s="771" t="s">
        <v>1245</v>
      </c>
      <c r="R47" s="900" t="s">
        <v>1246</v>
      </c>
      <c r="S47" s="771" t="s">
        <v>1247</v>
      </c>
      <c r="T47" s="900" t="s">
        <v>1248</v>
      </c>
      <c r="U47" s="771" t="s">
        <v>1249</v>
      </c>
      <c r="V47" s="913" t="s">
        <v>1250</v>
      </c>
    </row>
    <row r="48" spans="1:22" ht="54.75" customHeight="1" x14ac:dyDescent="0.3">
      <c r="A48" s="1561">
        <f>A46+1</f>
        <v>18</v>
      </c>
      <c r="B48" s="1563" t="s">
        <v>219</v>
      </c>
      <c r="C48" s="763" t="s">
        <v>749</v>
      </c>
      <c r="D48" s="764" t="s">
        <v>1178</v>
      </c>
      <c r="E48" s="765"/>
      <c r="F48" s="899"/>
      <c r="G48" s="765"/>
      <c r="H48" s="899"/>
      <c r="I48" s="766">
        <v>1.0590277777777777E-3</v>
      </c>
      <c r="J48" s="899">
        <v>1.1689814814814816E-3</v>
      </c>
      <c r="K48" s="766">
        <v>1.1342592592592591E-3</v>
      </c>
      <c r="L48" s="899">
        <v>1.2442129629629628E-3</v>
      </c>
      <c r="M48" s="766">
        <v>1.2384259259259258E-3</v>
      </c>
      <c r="N48" s="899">
        <v>1.3599537037037037E-3</v>
      </c>
      <c r="O48" s="766">
        <v>1.3368055555555555E-3</v>
      </c>
      <c r="P48" s="899">
        <v>1.4606481481481482E-3</v>
      </c>
      <c r="Q48" s="773" t="s">
        <v>220</v>
      </c>
      <c r="R48" s="901" t="s">
        <v>887</v>
      </c>
      <c r="S48" s="773" t="s">
        <v>221</v>
      </c>
      <c r="T48" s="901" t="s">
        <v>888</v>
      </c>
      <c r="U48" s="773" t="s">
        <v>222</v>
      </c>
      <c r="V48" s="914" t="s">
        <v>889</v>
      </c>
    </row>
    <row r="49" spans="1:22" ht="54.75" customHeight="1" thickBot="1" x14ac:dyDescent="0.35">
      <c r="A49" s="1562"/>
      <c r="B49" s="1564"/>
      <c r="C49" s="768" t="s">
        <v>750</v>
      </c>
      <c r="D49" s="769" t="s">
        <v>1178</v>
      </c>
      <c r="E49" s="770" t="s">
        <v>890</v>
      </c>
      <c r="F49" s="900" t="s">
        <v>891</v>
      </c>
      <c r="G49" s="770" t="s">
        <v>892</v>
      </c>
      <c r="H49" s="900" t="s">
        <v>893</v>
      </c>
      <c r="I49" s="770" t="s">
        <v>894</v>
      </c>
      <c r="J49" s="900" t="s">
        <v>895</v>
      </c>
      <c r="K49" s="771" t="s">
        <v>896</v>
      </c>
      <c r="L49" s="900" t="s">
        <v>897</v>
      </c>
      <c r="M49" s="770" t="s">
        <v>898</v>
      </c>
      <c r="N49" s="900" t="s">
        <v>899</v>
      </c>
      <c r="O49" s="770" t="s">
        <v>900</v>
      </c>
      <c r="P49" s="900" t="s">
        <v>901</v>
      </c>
      <c r="Q49" s="771" t="s">
        <v>798</v>
      </c>
      <c r="R49" s="900" t="s">
        <v>1251</v>
      </c>
      <c r="S49" s="771" t="s">
        <v>1252</v>
      </c>
      <c r="T49" s="900" t="s">
        <v>1253</v>
      </c>
      <c r="U49" s="771" t="s">
        <v>1254</v>
      </c>
      <c r="V49" s="913" t="s">
        <v>1255</v>
      </c>
    </row>
    <row r="50" spans="1:22" ht="54.75" customHeight="1" x14ac:dyDescent="0.3">
      <c r="A50" s="1561">
        <f>A48+1</f>
        <v>19</v>
      </c>
      <c r="B50" s="1563" t="s">
        <v>223</v>
      </c>
      <c r="C50" s="763" t="s">
        <v>749</v>
      </c>
      <c r="D50" s="764" t="s">
        <v>1178</v>
      </c>
      <c r="E50" s="765"/>
      <c r="F50" s="899"/>
      <c r="G50" s="765"/>
      <c r="H50" s="899"/>
      <c r="I50" s="766">
        <v>2.3379629629629631E-3</v>
      </c>
      <c r="J50" s="899">
        <v>2.5300925925925929E-3</v>
      </c>
      <c r="K50" s="766">
        <v>2.5092592592592593E-3</v>
      </c>
      <c r="L50" s="899">
        <v>2.7222222222222218E-3</v>
      </c>
      <c r="M50" s="766">
        <v>2.7175925925925926E-3</v>
      </c>
      <c r="N50" s="899">
        <v>2.9328703703703704E-3</v>
      </c>
      <c r="O50" s="766">
        <v>2.9259259259259256E-3</v>
      </c>
      <c r="P50" s="899">
        <v>3.1597222222222222E-3</v>
      </c>
      <c r="Q50" s="773" t="s">
        <v>224</v>
      </c>
      <c r="R50" s="901" t="s">
        <v>902</v>
      </c>
      <c r="S50" s="773" t="s">
        <v>225</v>
      </c>
      <c r="T50" s="901" t="s">
        <v>903</v>
      </c>
      <c r="U50" s="773" t="s">
        <v>226</v>
      </c>
      <c r="V50" s="914" t="s">
        <v>904</v>
      </c>
    </row>
    <row r="51" spans="1:22" ht="54.75" customHeight="1" thickBot="1" x14ac:dyDescent="0.35">
      <c r="A51" s="1562"/>
      <c r="B51" s="1564"/>
      <c r="C51" s="768" t="s">
        <v>750</v>
      </c>
      <c r="D51" s="769" t="s">
        <v>1178</v>
      </c>
      <c r="E51" s="770" t="s">
        <v>905</v>
      </c>
      <c r="F51" s="900" t="s">
        <v>906</v>
      </c>
      <c r="G51" s="770" t="s">
        <v>907</v>
      </c>
      <c r="H51" s="900" t="s">
        <v>908</v>
      </c>
      <c r="I51" s="770" t="s">
        <v>909</v>
      </c>
      <c r="J51" s="900" t="s">
        <v>910</v>
      </c>
      <c r="K51" s="771" t="s">
        <v>911</v>
      </c>
      <c r="L51" s="900" t="s">
        <v>912</v>
      </c>
      <c r="M51" s="770" t="s">
        <v>913</v>
      </c>
      <c r="N51" s="900" t="s">
        <v>914</v>
      </c>
      <c r="O51" s="770" t="s">
        <v>915</v>
      </c>
      <c r="P51" s="900" t="s">
        <v>916</v>
      </c>
      <c r="Q51" s="771" t="s">
        <v>1256</v>
      </c>
      <c r="R51" s="900" t="s">
        <v>814</v>
      </c>
      <c r="S51" s="771" t="s">
        <v>1257</v>
      </c>
      <c r="T51" s="900" t="s">
        <v>1258</v>
      </c>
      <c r="U51" s="771" t="s">
        <v>1259</v>
      </c>
      <c r="V51" s="913" t="s">
        <v>1186</v>
      </c>
    </row>
    <row r="52" spans="1:22" ht="76.5" customHeight="1" x14ac:dyDescent="0.3">
      <c r="A52" s="1561">
        <f>A50+1</f>
        <v>20</v>
      </c>
      <c r="B52" s="1563" t="s">
        <v>227</v>
      </c>
      <c r="C52" s="763" t="s">
        <v>749</v>
      </c>
      <c r="D52" s="764" t="s">
        <v>1178</v>
      </c>
      <c r="E52" s="765"/>
      <c r="F52" s="899"/>
      <c r="G52" s="765"/>
      <c r="H52" s="899"/>
      <c r="I52" s="766">
        <v>5.0289351851851849E-3</v>
      </c>
      <c r="J52" s="899">
        <v>5.4166666666666669E-3</v>
      </c>
      <c r="K52" s="766">
        <v>5.2777777777777771E-3</v>
      </c>
      <c r="L52" s="899">
        <v>5.7928240740740744E-3</v>
      </c>
      <c r="M52" s="766">
        <v>5.8449074074074072E-3</v>
      </c>
      <c r="N52" s="899">
        <v>6.2789351851851851E-3</v>
      </c>
      <c r="O52" s="766">
        <v>6.3101851851851852E-3</v>
      </c>
      <c r="P52" s="899">
        <v>6.7650462962962968E-3</v>
      </c>
      <c r="Q52" s="766">
        <v>6.8865740740740736E-3</v>
      </c>
      <c r="R52" s="899">
        <v>7.3900462962962973E-3</v>
      </c>
      <c r="S52" s="766">
        <v>7.5694444444444446E-3</v>
      </c>
      <c r="T52" s="899">
        <v>8.1249999999999985E-3</v>
      </c>
      <c r="U52" s="766">
        <v>8.2233796296296308E-3</v>
      </c>
      <c r="V52" s="910">
        <v>8.7557870370370359E-3</v>
      </c>
    </row>
    <row r="53" spans="1:22" ht="70.5" customHeight="1" thickBot="1" x14ac:dyDescent="0.35">
      <c r="A53" s="1562"/>
      <c r="B53" s="1564"/>
      <c r="C53" s="768" t="s">
        <v>750</v>
      </c>
      <c r="D53" s="769" t="s">
        <v>1178</v>
      </c>
      <c r="E53" s="770" t="s">
        <v>917</v>
      </c>
      <c r="F53" s="900" t="s">
        <v>918</v>
      </c>
      <c r="G53" s="770" t="s">
        <v>919</v>
      </c>
      <c r="H53" s="900" t="s">
        <v>920</v>
      </c>
      <c r="I53" s="770" t="s">
        <v>921</v>
      </c>
      <c r="J53" s="900" t="s">
        <v>922</v>
      </c>
      <c r="K53" s="771" t="s">
        <v>923</v>
      </c>
      <c r="L53" s="900" t="s">
        <v>924</v>
      </c>
      <c r="M53" s="770" t="s">
        <v>925</v>
      </c>
      <c r="N53" s="900" t="s">
        <v>926</v>
      </c>
      <c r="O53" s="770" t="s">
        <v>927</v>
      </c>
      <c r="P53" s="900" t="s">
        <v>928</v>
      </c>
      <c r="Q53" s="771" t="s">
        <v>1260</v>
      </c>
      <c r="R53" s="900" t="s">
        <v>1261</v>
      </c>
      <c r="S53" s="771" t="s">
        <v>1262</v>
      </c>
      <c r="T53" s="900" t="s">
        <v>1263</v>
      </c>
      <c r="U53" s="771" t="s">
        <v>1264</v>
      </c>
      <c r="V53" s="913" t="s">
        <v>1265</v>
      </c>
    </row>
    <row r="54" spans="1:22" ht="76.5" customHeight="1" x14ac:dyDescent="0.3">
      <c r="A54" s="1561">
        <f>A52+1</f>
        <v>21</v>
      </c>
      <c r="B54" s="1563" t="s">
        <v>929</v>
      </c>
      <c r="C54" s="763" t="s">
        <v>749</v>
      </c>
      <c r="D54" s="764" t="s">
        <v>1178</v>
      </c>
      <c r="E54" s="765"/>
      <c r="F54" s="899"/>
      <c r="G54" s="765"/>
      <c r="H54" s="899"/>
      <c r="I54" s="766">
        <v>9.6990740740740735E-3</v>
      </c>
      <c r="J54" s="899">
        <v>1.0399305555555556E-2</v>
      </c>
      <c r="K54" s="767">
        <v>1.0329861111111111E-2</v>
      </c>
      <c r="L54" s="899">
        <v>1.1111111111111112E-2</v>
      </c>
      <c r="M54" s="766">
        <v>1.1284722222222222E-2</v>
      </c>
      <c r="N54" s="899">
        <v>1.208912037037037E-2</v>
      </c>
      <c r="O54" s="766">
        <v>1.2187500000000002E-2</v>
      </c>
      <c r="P54" s="899">
        <v>1.3078703703703703E-2</v>
      </c>
      <c r="Q54" s="774"/>
      <c r="R54" s="901"/>
      <c r="S54" s="774"/>
      <c r="T54" s="901"/>
      <c r="U54" s="774"/>
      <c r="V54" s="914"/>
    </row>
    <row r="55" spans="1:22" ht="72.900000000000006" customHeight="1" thickBot="1" x14ac:dyDescent="0.35">
      <c r="A55" s="1562"/>
      <c r="B55" s="1564"/>
      <c r="C55" s="768" t="s">
        <v>750</v>
      </c>
      <c r="D55" s="769" t="s">
        <v>1178</v>
      </c>
      <c r="E55" s="770" t="s">
        <v>930</v>
      </c>
      <c r="F55" s="900" t="s">
        <v>931</v>
      </c>
      <c r="G55" s="770" t="s">
        <v>932</v>
      </c>
      <c r="H55" s="900" t="s">
        <v>933</v>
      </c>
      <c r="I55" s="770" t="s">
        <v>934</v>
      </c>
      <c r="J55" s="900" t="s">
        <v>935</v>
      </c>
      <c r="K55" s="771" t="s">
        <v>936</v>
      </c>
      <c r="L55" s="900" t="s">
        <v>937</v>
      </c>
      <c r="M55" s="770" t="s">
        <v>938</v>
      </c>
      <c r="N55" s="900" t="s">
        <v>939</v>
      </c>
      <c r="O55" s="770" t="s">
        <v>940</v>
      </c>
      <c r="P55" s="900" t="s">
        <v>941</v>
      </c>
      <c r="Q55" s="772"/>
      <c r="R55" s="900"/>
      <c r="S55" s="772"/>
      <c r="T55" s="900"/>
      <c r="U55" s="772"/>
      <c r="V55" s="913"/>
    </row>
    <row r="56" spans="1:22" ht="90.75" customHeight="1" x14ac:dyDescent="0.3">
      <c r="A56" s="1561">
        <f>A54+1</f>
        <v>22</v>
      </c>
      <c r="B56" s="1563" t="s">
        <v>1266</v>
      </c>
      <c r="C56" s="763" t="s">
        <v>749</v>
      </c>
      <c r="D56" s="764" t="s">
        <v>1178</v>
      </c>
      <c r="E56" s="765"/>
      <c r="F56" s="899"/>
      <c r="G56" s="765"/>
      <c r="H56" s="899"/>
      <c r="I56" s="766">
        <v>2.0370370370370369E-4</v>
      </c>
      <c r="J56" s="899">
        <v>2.2800925925925926E-4</v>
      </c>
      <c r="K56" s="766">
        <v>2.1412037037037038E-4</v>
      </c>
      <c r="L56" s="899">
        <v>2.4421296296296295E-4</v>
      </c>
      <c r="M56" s="766">
        <v>2.3263888888888889E-4</v>
      </c>
      <c r="N56" s="899">
        <v>2.6504629629629626E-4</v>
      </c>
      <c r="O56" s="766">
        <v>2.5347222222222221E-4</v>
      </c>
      <c r="P56" s="899">
        <v>2.8703703703703703E-4</v>
      </c>
      <c r="Q56" s="773" t="s">
        <v>209</v>
      </c>
      <c r="R56" s="901" t="s">
        <v>210</v>
      </c>
      <c r="S56" s="773" t="s">
        <v>211</v>
      </c>
      <c r="T56" s="901" t="s">
        <v>212</v>
      </c>
      <c r="U56" s="773" t="s">
        <v>213</v>
      </c>
      <c r="V56" s="914" t="s">
        <v>214</v>
      </c>
    </row>
    <row r="57" spans="1:22" ht="90.75" customHeight="1" thickBot="1" x14ac:dyDescent="0.35">
      <c r="A57" s="1562"/>
      <c r="B57" s="1564"/>
      <c r="C57" s="768" t="s">
        <v>750</v>
      </c>
      <c r="D57" s="769" t="s">
        <v>1178</v>
      </c>
      <c r="E57" s="770" t="s">
        <v>864</v>
      </c>
      <c r="F57" s="900" t="s">
        <v>865</v>
      </c>
      <c r="G57" s="770" t="s">
        <v>866</v>
      </c>
      <c r="H57" s="900" t="s">
        <v>867</v>
      </c>
      <c r="I57" s="770" t="s">
        <v>868</v>
      </c>
      <c r="J57" s="900" t="s">
        <v>869</v>
      </c>
      <c r="K57" s="771" t="s">
        <v>870</v>
      </c>
      <c r="L57" s="900" t="s">
        <v>759</v>
      </c>
      <c r="M57" s="770" t="s">
        <v>871</v>
      </c>
      <c r="N57" s="900" t="s">
        <v>761</v>
      </c>
      <c r="O57" s="770" t="s">
        <v>872</v>
      </c>
      <c r="P57" s="900" t="s">
        <v>873</v>
      </c>
      <c r="Q57" s="771" t="s">
        <v>1240</v>
      </c>
      <c r="R57" s="900" t="s">
        <v>1241</v>
      </c>
      <c r="S57" s="771" t="s">
        <v>1242</v>
      </c>
      <c r="T57" s="900" t="s">
        <v>1243</v>
      </c>
      <c r="U57" s="771" t="s">
        <v>1244</v>
      </c>
      <c r="V57" s="913" t="s">
        <v>1196</v>
      </c>
    </row>
    <row r="58" spans="1:22" ht="90.75" customHeight="1" x14ac:dyDescent="0.3">
      <c r="A58" s="1561">
        <f>A56+1</f>
        <v>23</v>
      </c>
      <c r="B58" s="1563" t="s">
        <v>942</v>
      </c>
      <c r="C58" s="763" t="s">
        <v>749</v>
      </c>
      <c r="D58" s="764" t="s">
        <v>1178</v>
      </c>
      <c r="E58" s="765"/>
      <c r="F58" s="899"/>
      <c r="G58" s="765"/>
      <c r="H58" s="899"/>
      <c r="I58" s="766">
        <v>4.5601851851851852E-4</v>
      </c>
      <c r="J58" s="899">
        <v>5.0694444444444441E-4</v>
      </c>
      <c r="K58" s="766">
        <v>4.895833333333333E-4</v>
      </c>
      <c r="L58" s="899">
        <v>5.4398148148148144E-4</v>
      </c>
      <c r="M58" s="766">
        <v>5.3125000000000004E-4</v>
      </c>
      <c r="N58" s="899">
        <v>5.9027777777777778E-4</v>
      </c>
      <c r="O58" s="766">
        <v>5.7638888888888887E-4</v>
      </c>
      <c r="P58" s="899">
        <v>6.3888888888888893E-4</v>
      </c>
      <c r="Q58" s="773" t="s">
        <v>216</v>
      </c>
      <c r="R58" s="901" t="s">
        <v>874</v>
      </c>
      <c r="S58" s="773" t="s">
        <v>217</v>
      </c>
      <c r="T58" s="901" t="s">
        <v>875</v>
      </c>
      <c r="U58" s="773" t="s">
        <v>218</v>
      </c>
      <c r="V58" s="910">
        <v>8.1481481481481476E-4</v>
      </c>
    </row>
    <row r="59" spans="1:22" ht="90.75" customHeight="1" thickBot="1" x14ac:dyDescent="0.35">
      <c r="A59" s="1562"/>
      <c r="B59" s="1564"/>
      <c r="C59" s="768" t="s">
        <v>750</v>
      </c>
      <c r="D59" s="769" t="s">
        <v>1178</v>
      </c>
      <c r="E59" s="770" t="s">
        <v>876</v>
      </c>
      <c r="F59" s="900" t="s">
        <v>877</v>
      </c>
      <c r="G59" s="770" t="s">
        <v>878</v>
      </c>
      <c r="H59" s="900" t="s">
        <v>879</v>
      </c>
      <c r="I59" s="770" t="s">
        <v>880</v>
      </c>
      <c r="J59" s="900" t="s">
        <v>841</v>
      </c>
      <c r="K59" s="771" t="s">
        <v>881</v>
      </c>
      <c r="L59" s="900" t="s">
        <v>882</v>
      </c>
      <c r="M59" s="770" t="s">
        <v>883</v>
      </c>
      <c r="N59" s="900" t="s">
        <v>884</v>
      </c>
      <c r="O59" s="770" t="s">
        <v>885</v>
      </c>
      <c r="P59" s="900" t="s">
        <v>886</v>
      </c>
      <c r="Q59" s="771" t="s">
        <v>1245</v>
      </c>
      <c r="R59" s="900" t="s">
        <v>1246</v>
      </c>
      <c r="S59" s="771" t="s">
        <v>1247</v>
      </c>
      <c r="T59" s="900" t="s">
        <v>1248</v>
      </c>
      <c r="U59" s="771" t="s">
        <v>1249</v>
      </c>
      <c r="V59" s="913" t="s">
        <v>1250</v>
      </c>
    </row>
    <row r="60" spans="1:22" ht="90.75" customHeight="1" x14ac:dyDescent="0.3">
      <c r="A60" s="1561">
        <f>A58+1</f>
        <v>24</v>
      </c>
      <c r="B60" s="1563" t="s">
        <v>943</v>
      </c>
      <c r="C60" s="763" t="s">
        <v>749</v>
      </c>
      <c r="D60" s="764" t="s">
        <v>1178</v>
      </c>
      <c r="E60" s="765"/>
      <c r="F60" s="899"/>
      <c r="G60" s="765"/>
      <c r="H60" s="899"/>
      <c r="I60" s="766">
        <v>1.0590277777777777E-3</v>
      </c>
      <c r="J60" s="899">
        <v>1.1689814814814816E-3</v>
      </c>
      <c r="K60" s="766">
        <v>1.1342592592592591E-3</v>
      </c>
      <c r="L60" s="899">
        <v>1.2442129629629628E-3</v>
      </c>
      <c r="M60" s="766">
        <v>1.2384259259259258E-3</v>
      </c>
      <c r="N60" s="899">
        <v>1.3599537037037037E-3</v>
      </c>
      <c r="O60" s="766">
        <v>1.3368055555555555E-3</v>
      </c>
      <c r="P60" s="899">
        <v>1.4606481481481482E-3</v>
      </c>
      <c r="Q60" s="773" t="s">
        <v>220</v>
      </c>
      <c r="R60" s="901" t="s">
        <v>887</v>
      </c>
      <c r="S60" s="773" t="s">
        <v>221</v>
      </c>
      <c r="T60" s="901" t="s">
        <v>888</v>
      </c>
      <c r="U60" s="773" t="s">
        <v>222</v>
      </c>
      <c r="V60" s="914" t="s">
        <v>889</v>
      </c>
    </row>
    <row r="61" spans="1:22" ht="90.75" customHeight="1" thickBot="1" x14ac:dyDescent="0.35">
      <c r="A61" s="1562"/>
      <c r="B61" s="1564"/>
      <c r="C61" s="768" t="s">
        <v>750</v>
      </c>
      <c r="D61" s="769" t="s">
        <v>1178</v>
      </c>
      <c r="E61" s="770" t="s">
        <v>890</v>
      </c>
      <c r="F61" s="900" t="s">
        <v>891</v>
      </c>
      <c r="G61" s="770" t="s">
        <v>892</v>
      </c>
      <c r="H61" s="900" t="s">
        <v>893</v>
      </c>
      <c r="I61" s="770" t="s">
        <v>894</v>
      </c>
      <c r="J61" s="900" t="s">
        <v>895</v>
      </c>
      <c r="K61" s="771" t="s">
        <v>896</v>
      </c>
      <c r="L61" s="900" t="s">
        <v>897</v>
      </c>
      <c r="M61" s="770" t="s">
        <v>898</v>
      </c>
      <c r="N61" s="900" t="s">
        <v>899</v>
      </c>
      <c r="O61" s="770" t="s">
        <v>900</v>
      </c>
      <c r="P61" s="900" t="s">
        <v>901</v>
      </c>
      <c r="Q61" s="771" t="s">
        <v>798</v>
      </c>
      <c r="R61" s="900" t="s">
        <v>1251</v>
      </c>
      <c r="S61" s="771" t="s">
        <v>1252</v>
      </c>
      <c r="T61" s="900" t="s">
        <v>1253</v>
      </c>
      <c r="U61" s="771" t="s">
        <v>1254</v>
      </c>
      <c r="V61" s="913" t="s">
        <v>1255</v>
      </c>
    </row>
    <row r="62" spans="1:22" ht="56.25" customHeight="1" thickBot="1" x14ac:dyDescent="0.35">
      <c r="A62" s="1561">
        <f>A60+1</f>
        <v>25</v>
      </c>
      <c r="B62" s="1563" t="s">
        <v>1267</v>
      </c>
      <c r="C62" s="775" t="s">
        <v>749</v>
      </c>
      <c r="D62" s="759" t="s">
        <v>1178</v>
      </c>
      <c r="E62" s="761"/>
      <c r="F62" s="902"/>
      <c r="G62" s="761"/>
      <c r="H62" s="902"/>
      <c r="I62" s="776">
        <v>4.1898148148148155E-4</v>
      </c>
      <c r="J62" s="902">
        <v>4.5949074074074078E-4</v>
      </c>
      <c r="K62" s="776">
        <v>4.4907407407407401E-4</v>
      </c>
      <c r="L62" s="902">
        <v>4.9305555555555561E-4</v>
      </c>
      <c r="M62" s="776">
        <v>4.8726851851851855E-4</v>
      </c>
      <c r="N62" s="902">
        <v>5.3472222222222224E-4</v>
      </c>
      <c r="O62" s="776">
        <v>5.3009259259259253E-4</v>
      </c>
      <c r="P62" s="902">
        <v>5.8101851851851858E-4</v>
      </c>
      <c r="Q62" s="777" t="s">
        <v>228</v>
      </c>
      <c r="R62" s="903" t="s">
        <v>229</v>
      </c>
      <c r="S62" s="777" t="s">
        <v>230</v>
      </c>
      <c r="T62" s="903" t="s">
        <v>231</v>
      </c>
      <c r="U62" s="777" t="s">
        <v>232</v>
      </c>
      <c r="V62" s="915" t="s">
        <v>233</v>
      </c>
    </row>
    <row r="63" spans="1:22" ht="56.25" customHeight="1" thickBot="1" x14ac:dyDescent="0.35">
      <c r="A63" s="1562"/>
      <c r="B63" s="1564"/>
      <c r="C63" s="775" t="s">
        <v>750</v>
      </c>
      <c r="D63" s="759" t="s">
        <v>1178</v>
      </c>
      <c r="E63" s="777" t="s">
        <v>944</v>
      </c>
      <c r="F63" s="903" t="s">
        <v>945</v>
      </c>
      <c r="G63" s="777" t="s">
        <v>946</v>
      </c>
      <c r="H63" s="903" t="s">
        <v>947</v>
      </c>
      <c r="I63" s="777" t="s">
        <v>948</v>
      </c>
      <c r="J63" s="903" t="s">
        <v>949</v>
      </c>
      <c r="K63" s="778" t="s">
        <v>877</v>
      </c>
      <c r="L63" s="903" t="s">
        <v>950</v>
      </c>
      <c r="M63" s="777" t="s">
        <v>951</v>
      </c>
      <c r="N63" s="903" t="s">
        <v>952</v>
      </c>
      <c r="O63" s="777" t="s">
        <v>842</v>
      </c>
      <c r="P63" s="903" t="s">
        <v>953</v>
      </c>
      <c r="Q63" s="778" t="s">
        <v>953</v>
      </c>
      <c r="R63" s="903" t="s">
        <v>1268</v>
      </c>
      <c r="S63" s="778" t="s">
        <v>1269</v>
      </c>
      <c r="T63" s="903" t="s">
        <v>1270</v>
      </c>
      <c r="U63" s="778" t="s">
        <v>1271</v>
      </c>
      <c r="V63" s="915" t="s">
        <v>1272</v>
      </c>
    </row>
    <row r="64" spans="1:22" ht="54.75" customHeight="1" x14ac:dyDescent="0.3">
      <c r="A64" s="1561">
        <f>A62+1</f>
        <v>26</v>
      </c>
      <c r="B64" s="1563" t="s">
        <v>954</v>
      </c>
      <c r="C64" s="763" t="s">
        <v>749</v>
      </c>
      <c r="D64" s="764" t="s">
        <v>1178</v>
      </c>
      <c r="E64" s="765"/>
      <c r="F64" s="899"/>
      <c r="G64" s="765"/>
      <c r="H64" s="899"/>
      <c r="I64" s="779">
        <v>2.1724537037037038E-3</v>
      </c>
      <c r="J64" s="922">
        <v>2.3495370370370371E-3</v>
      </c>
      <c r="K64" s="779">
        <v>2.3263888888888887E-3</v>
      </c>
      <c r="L64" s="922">
        <v>2.5231481481481481E-3</v>
      </c>
      <c r="M64" s="779">
        <v>2.5231481481481481E-3</v>
      </c>
      <c r="N64" s="922">
        <v>2.7314814814814819E-3</v>
      </c>
      <c r="O64" s="779">
        <v>2.7372685185185187E-3</v>
      </c>
      <c r="P64" s="922">
        <v>2.9513888888888888E-3</v>
      </c>
      <c r="Q64" s="780"/>
      <c r="R64" s="922"/>
      <c r="S64" s="780"/>
      <c r="T64" s="922"/>
      <c r="U64" s="780"/>
      <c r="V64" s="916"/>
    </row>
    <row r="65" spans="1:22" ht="54.75" customHeight="1" thickBot="1" x14ac:dyDescent="0.35">
      <c r="A65" s="1562"/>
      <c r="B65" s="1564"/>
      <c r="C65" s="768" t="s">
        <v>750</v>
      </c>
      <c r="D65" s="769" t="s">
        <v>1178</v>
      </c>
      <c r="E65" s="770" t="s">
        <v>955</v>
      </c>
      <c r="F65" s="900" t="s">
        <v>956</v>
      </c>
      <c r="G65" s="770" t="s">
        <v>957</v>
      </c>
      <c r="H65" s="900" t="s">
        <v>958</v>
      </c>
      <c r="I65" s="770" t="s">
        <v>959</v>
      </c>
      <c r="J65" s="900" t="s">
        <v>960</v>
      </c>
      <c r="K65" s="771" t="s">
        <v>961</v>
      </c>
      <c r="L65" s="900" t="s">
        <v>962</v>
      </c>
      <c r="M65" s="770" t="s">
        <v>962</v>
      </c>
      <c r="N65" s="900" t="s">
        <v>963</v>
      </c>
      <c r="O65" s="770" t="s">
        <v>964</v>
      </c>
      <c r="P65" s="900" t="s">
        <v>965</v>
      </c>
      <c r="Q65" s="772"/>
      <c r="R65" s="900"/>
      <c r="S65" s="772"/>
      <c r="T65" s="900"/>
      <c r="U65" s="772"/>
      <c r="V65" s="913"/>
    </row>
    <row r="66" spans="1:22" s="784" customFormat="1" ht="57.75" customHeight="1" x14ac:dyDescent="0.35">
      <c r="A66" s="1561">
        <f>A64+1</f>
        <v>27</v>
      </c>
      <c r="B66" s="1577" t="s">
        <v>1111</v>
      </c>
      <c r="C66" s="763" t="s">
        <v>749</v>
      </c>
      <c r="D66" s="764" t="s">
        <v>1178</v>
      </c>
      <c r="E66" s="765"/>
      <c r="F66" s="899"/>
      <c r="G66" s="765"/>
      <c r="H66" s="899"/>
      <c r="I66" s="766">
        <v>4.409722222222222E-3</v>
      </c>
      <c r="J66" s="899">
        <v>4.8032407407407407E-3</v>
      </c>
      <c r="K66" s="766">
        <v>4.7916666666666672E-3</v>
      </c>
      <c r="L66" s="899">
        <v>5.2662037037037035E-3</v>
      </c>
      <c r="M66" s="766">
        <v>5.5439814814814822E-3</v>
      </c>
      <c r="N66" s="899">
        <v>6.1342592592592594E-3</v>
      </c>
      <c r="O66" s="766">
        <v>6.5972222222222222E-3</v>
      </c>
      <c r="P66" s="899">
        <v>7.2453703703703708E-3</v>
      </c>
      <c r="Q66" s="765"/>
      <c r="R66" s="899"/>
      <c r="S66" s="765"/>
      <c r="T66" s="899"/>
      <c r="U66" s="765"/>
      <c r="V66" s="910"/>
    </row>
    <row r="67" spans="1:22" s="784" customFormat="1" ht="57.75" customHeight="1" thickBot="1" x14ac:dyDescent="0.4">
      <c r="A67" s="1562"/>
      <c r="B67" s="1564"/>
      <c r="C67" s="768" t="s">
        <v>750</v>
      </c>
      <c r="D67" s="769" t="s">
        <v>1178</v>
      </c>
      <c r="E67" s="781"/>
      <c r="F67" s="904"/>
      <c r="G67" s="770" t="s">
        <v>966</v>
      </c>
      <c r="H67" s="900" t="s">
        <v>967</v>
      </c>
      <c r="I67" s="770" t="s">
        <v>968</v>
      </c>
      <c r="J67" s="900" t="s">
        <v>969</v>
      </c>
      <c r="K67" s="771" t="s">
        <v>970</v>
      </c>
      <c r="L67" s="900" t="s">
        <v>971</v>
      </c>
      <c r="M67" s="770" t="s">
        <v>972</v>
      </c>
      <c r="N67" s="900" t="s">
        <v>973</v>
      </c>
      <c r="O67" s="770" t="s">
        <v>974</v>
      </c>
      <c r="P67" s="900" t="s">
        <v>975</v>
      </c>
      <c r="Q67" s="781"/>
      <c r="R67" s="904"/>
      <c r="S67" s="781"/>
      <c r="T67" s="904"/>
      <c r="U67" s="781"/>
      <c r="V67" s="917"/>
    </row>
    <row r="68" spans="1:22" s="784" customFormat="1" ht="57.75" customHeight="1" x14ac:dyDescent="0.35">
      <c r="A68" s="1561">
        <f>A66+1</f>
        <v>28</v>
      </c>
      <c r="B68" s="1577" t="s">
        <v>1112</v>
      </c>
      <c r="C68" s="763" t="s">
        <v>749</v>
      </c>
      <c r="D68" s="764" t="s">
        <v>1178</v>
      </c>
      <c r="E68" s="765"/>
      <c r="F68" s="899"/>
      <c r="G68" s="765"/>
      <c r="H68" s="899"/>
      <c r="I68" s="766">
        <v>4.8611111111111112E-3</v>
      </c>
      <c r="J68" s="899">
        <v>5.347222222222222E-3</v>
      </c>
      <c r="K68" s="766">
        <v>5.347222222222222E-3</v>
      </c>
      <c r="L68" s="899">
        <v>5.8449074074074072E-3</v>
      </c>
      <c r="M68" s="766">
        <v>6.1574074074074074E-3</v>
      </c>
      <c r="N68" s="899">
        <v>6.7708333333333336E-3</v>
      </c>
      <c r="O68" s="766">
        <v>7.1759259259259259E-3</v>
      </c>
      <c r="P68" s="899">
        <v>7.9629629629629634E-3</v>
      </c>
      <c r="Q68" s="765"/>
      <c r="R68" s="899"/>
      <c r="S68" s="765"/>
      <c r="T68" s="899"/>
      <c r="U68" s="765"/>
      <c r="V68" s="910"/>
    </row>
    <row r="69" spans="1:22" s="784" customFormat="1" ht="57.75" customHeight="1" thickBot="1" x14ac:dyDescent="0.4">
      <c r="A69" s="1562"/>
      <c r="B69" s="1564"/>
      <c r="C69" s="768" t="s">
        <v>750</v>
      </c>
      <c r="D69" s="769" t="s">
        <v>1178</v>
      </c>
      <c r="E69" s="781"/>
      <c r="F69" s="904"/>
      <c r="G69" s="770" t="s">
        <v>976</v>
      </c>
      <c r="H69" s="900" t="s">
        <v>977</v>
      </c>
      <c r="I69" s="770" t="s">
        <v>978</v>
      </c>
      <c r="J69" s="900" t="s">
        <v>979</v>
      </c>
      <c r="K69" s="771" t="s">
        <v>979</v>
      </c>
      <c r="L69" s="900" t="s">
        <v>925</v>
      </c>
      <c r="M69" s="770" t="s">
        <v>980</v>
      </c>
      <c r="N69" s="900" t="s">
        <v>981</v>
      </c>
      <c r="O69" s="770" t="s">
        <v>982</v>
      </c>
      <c r="P69" s="900" t="s">
        <v>983</v>
      </c>
      <c r="Q69" s="781"/>
      <c r="R69" s="904"/>
      <c r="S69" s="781"/>
      <c r="T69" s="904"/>
      <c r="U69" s="781"/>
      <c r="V69" s="917"/>
    </row>
    <row r="70" spans="1:22" s="784" customFormat="1" ht="57.75" customHeight="1" x14ac:dyDescent="0.35">
      <c r="A70" s="1561">
        <f>A68+1</f>
        <v>29</v>
      </c>
      <c r="B70" s="1577" t="s">
        <v>1113</v>
      </c>
      <c r="C70" s="763" t="s">
        <v>749</v>
      </c>
      <c r="D70" s="764" t="s">
        <v>1178</v>
      </c>
      <c r="E70" s="782"/>
      <c r="F70" s="899"/>
      <c r="G70" s="765"/>
      <c r="H70" s="899"/>
      <c r="I70" s="766">
        <v>4.7453703703703703E-3</v>
      </c>
      <c r="J70" s="899">
        <v>5.208333333333333E-3</v>
      </c>
      <c r="K70" s="766">
        <v>5.2314814814814819E-3</v>
      </c>
      <c r="L70" s="899">
        <v>5.7638888888888887E-3</v>
      </c>
      <c r="M70" s="766">
        <v>6.053240740740741E-3</v>
      </c>
      <c r="N70" s="899">
        <v>6.6782407407407415E-3</v>
      </c>
      <c r="O70" s="766">
        <v>7.0486111111111105E-3</v>
      </c>
      <c r="P70" s="899">
        <v>7.8472222222222224E-3</v>
      </c>
      <c r="Q70" s="765"/>
      <c r="R70" s="899"/>
      <c r="S70" s="765"/>
      <c r="T70" s="899"/>
      <c r="U70" s="765"/>
      <c r="V70" s="910"/>
    </row>
    <row r="71" spans="1:22" s="784" customFormat="1" ht="57.75" customHeight="1" thickBot="1" x14ac:dyDescent="0.4">
      <c r="A71" s="1562"/>
      <c r="B71" s="1564"/>
      <c r="C71" s="768" t="s">
        <v>750</v>
      </c>
      <c r="D71" s="769" t="s">
        <v>1178</v>
      </c>
      <c r="E71" s="783"/>
      <c r="F71" s="904"/>
      <c r="G71" s="770" t="s">
        <v>967</v>
      </c>
      <c r="H71" s="900" t="s">
        <v>984</v>
      </c>
      <c r="I71" s="770" t="s">
        <v>985</v>
      </c>
      <c r="J71" s="900" t="s">
        <v>986</v>
      </c>
      <c r="K71" s="771" t="s">
        <v>987</v>
      </c>
      <c r="L71" s="900" t="s">
        <v>988</v>
      </c>
      <c r="M71" s="770" t="s">
        <v>989</v>
      </c>
      <c r="N71" s="900" t="s">
        <v>990</v>
      </c>
      <c r="O71" s="770" t="s">
        <v>991</v>
      </c>
      <c r="P71" s="900" t="s">
        <v>992</v>
      </c>
      <c r="Q71" s="781"/>
      <c r="R71" s="904"/>
      <c r="S71" s="781"/>
      <c r="T71" s="904"/>
      <c r="U71" s="781"/>
      <c r="V71" s="917"/>
    </row>
    <row r="72" spans="1:22" s="784" customFormat="1" ht="32.25" customHeight="1" x14ac:dyDescent="0.35">
      <c r="A72" s="1578" t="s">
        <v>237</v>
      </c>
      <c r="B72" s="1579"/>
      <c r="C72" s="1609" t="s">
        <v>1273</v>
      </c>
      <c r="D72" s="1610"/>
      <c r="E72" s="1610"/>
      <c r="F72" s="1610"/>
      <c r="G72" s="1610"/>
      <c r="H72" s="1610"/>
      <c r="I72" s="1610"/>
      <c r="J72" s="1610"/>
      <c r="K72" s="1610"/>
      <c r="L72" s="1610"/>
      <c r="M72" s="1610"/>
      <c r="N72" s="1610"/>
      <c r="O72" s="1610"/>
      <c r="P72" s="1610"/>
      <c r="Q72" s="1610"/>
      <c r="R72" s="1610"/>
      <c r="S72" s="1610"/>
      <c r="T72" s="1610"/>
      <c r="U72" s="1610"/>
      <c r="V72" s="1611"/>
    </row>
    <row r="73" spans="1:22" s="784" customFormat="1" ht="73.5" customHeight="1" x14ac:dyDescent="0.35">
      <c r="A73" s="1580"/>
      <c r="B73" s="1581"/>
      <c r="C73" s="1591" t="s">
        <v>1274</v>
      </c>
      <c r="D73" s="1601"/>
      <c r="E73" s="1601"/>
      <c r="F73" s="1601"/>
      <c r="G73" s="1601"/>
      <c r="H73" s="1601"/>
      <c r="I73" s="1601"/>
      <c r="J73" s="1601"/>
      <c r="K73" s="1601"/>
      <c r="L73" s="1601"/>
      <c r="M73" s="1601"/>
      <c r="N73" s="1601"/>
      <c r="O73" s="1601"/>
      <c r="P73" s="1601"/>
      <c r="Q73" s="1601"/>
      <c r="R73" s="1601"/>
      <c r="S73" s="1601"/>
      <c r="T73" s="1601"/>
      <c r="U73" s="1601"/>
      <c r="V73" s="1602"/>
    </row>
    <row r="74" spans="1:22" s="784" customFormat="1" ht="60.75" customHeight="1" x14ac:dyDescent="0.4">
      <c r="A74" s="1580"/>
      <c r="B74" s="1581"/>
      <c r="C74" s="1594" t="s">
        <v>1275</v>
      </c>
      <c r="D74" s="1595"/>
      <c r="E74" s="1595"/>
      <c r="F74" s="1595"/>
      <c r="G74" s="1595"/>
      <c r="H74" s="1595"/>
      <c r="I74" s="1595"/>
      <c r="J74" s="1595"/>
      <c r="K74" s="1595"/>
      <c r="L74" s="1595"/>
      <c r="M74" s="1595"/>
      <c r="N74" s="1595"/>
      <c r="O74" s="1595"/>
      <c r="P74" s="1595"/>
      <c r="Q74" s="1595"/>
      <c r="R74" s="1595"/>
      <c r="S74" s="1595"/>
      <c r="T74" s="1595"/>
      <c r="U74" s="1595"/>
      <c r="V74" s="1596"/>
    </row>
    <row r="75" spans="1:22" s="784" customFormat="1" ht="78.75" customHeight="1" x14ac:dyDescent="0.35">
      <c r="A75" s="1580"/>
      <c r="B75" s="1581"/>
      <c r="C75" s="1597" t="s">
        <v>1276</v>
      </c>
      <c r="D75" s="1598"/>
      <c r="E75" s="1598"/>
      <c r="F75" s="1598"/>
      <c r="G75" s="1598"/>
      <c r="H75" s="1598"/>
      <c r="I75" s="1598"/>
      <c r="J75" s="1598"/>
      <c r="K75" s="1598"/>
      <c r="L75" s="1598"/>
      <c r="M75" s="1598"/>
      <c r="N75" s="1598"/>
      <c r="O75" s="1598"/>
      <c r="P75" s="1598"/>
      <c r="Q75" s="1598"/>
      <c r="R75" s="1598"/>
      <c r="S75" s="1598"/>
      <c r="T75" s="1598"/>
      <c r="U75" s="1598"/>
      <c r="V75" s="1599"/>
    </row>
    <row r="76" spans="1:22" s="784" customFormat="1" ht="48" customHeight="1" x14ac:dyDescent="0.4">
      <c r="A76" s="1580"/>
      <c r="B76" s="1581"/>
      <c r="C76" s="1594" t="s">
        <v>1277</v>
      </c>
      <c r="D76" s="1595"/>
      <c r="E76" s="1595"/>
      <c r="F76" s="1595"/>
      <c r="G76" s="1595"/>
      <c r="H76" s="1595"/>
      <c r="I76" s="1595"/>
      <c r="J76" s="1595"/>
      <c r="K76" s="1595"/>
      <c r="L76" s="1595"/>
      <c r="M76" s="1595"/>
      <c r="N76" s="1595"/>
      <c r="O76" s="1595"/>
      <c r="P76" s="1595"/>
      <c r="Q76" s="1595"/>
      <c r="R76" s="1595"/>
      <c r="S76" s="1595"/>
      <c r="T76" s="1595"/>
      <c r="U76" s="1595"/>
      <c r="V76" s="1596"/>
    </row>
    <row r="77" spans="1:22" s="784" customFormat="1" ht="27" customHeight="1" x14ac:dyDescent="0.4">
      <c r="A77" s="1580"/>
      <c r="B77" s="1581"/>
      <c r="C77" s="1594" t="s">
        <v>1278</v>
      </c>
      <c r="D77" s="1595"/>
      <c r="E77" s="1595"/>
      <c r="F77" s="1595"/>
      <c r="G77" s="1595"/>
      <c r="H77" s="1595"/>
      <c r="I77" s="1595"/>
      <c r="J77" s="1595"/>
      <c r="K77" s="1595"/>
      <c r="L77" s="1595"/>
      <c r="M77" s="1595"/>
      <c r="N77" s="1595"/>
      <c r="O77" s="1595"/>
      <c r="P77" s="1595"/>
      <c r="Q77" s="1595"/>
      <c r="R77" s="1595"/>
      <c r="S77" s="1595"/>
      <c r="T77" s="1595"/>
      <c r="U77" s="1595"/>
      <c r="V77" s="1596"/>
    </row>
    <row r="78" spans="1:22" s="784" customFormat="1" ht="29.25" customHeight="1" x14ac:dyDescent="0.35">
      <c r="A78" s="1580"/>
      <c r="B78" s="1581"/>
      <c r="C78" s="1600" t="s">
        <v>1279</v>
      </c>
      <c r="D78" s="1601"/>
      <c r="E78" s="1601"/>
      <c r="F78" s="1601"/>
      <c r="G78" s="1601"/>
      <c r="H78" s="1601"/>
      <c r="I78" s="1601"/>
      <c r="J78" s="1601"/>
      <c r="K78" s="1601"/>
      <c r="L78" s="1601"/>
      <c r="M78" s="1601"/>
      <c r="N78" s="1601"/>
      <c r="O78" s="1601"/>
      <c r="P78" s="1601"/>
      <c r="Q78" s="1601"/>
      <c r="R78" s="1601"/>
      <c r="S78" s="1601"/>
      <c r="T78" s="1601"/>
      <c r="U78" s="1601"/>
      <c r="V78" s="1602"/>
    </row>
    <row r="79" spans="1:22" s="784" customFormat="1" ht="27.75" customHeight="1" x14ac:dyDescent="0.4">
      <c r="A79" s="1580"/>
      <c r="B79" s="1581"/>
      <c r="C79" s="1594" t="s">
        <v>1280</v>
      </c>
      <c r="D79" s="1595"/>
      <c r="E79" s="1595"/>
      <c r="F79" s="1595"/>
      <c r="G79" s="1595"/>
      <c r="H79" s="1595"/>
      <c r="I79" s="1595"/>
      <c r="J79" s="1595"/>
      <c r="K79" s="1595"/>
      <c r="L79" s="1595"/>
      <c r="M79" s="1595"/>
      <c r="N79" s="1595"/>
      <c r="O79" s="1595"/>
      <c r="P79" s="1595"/>
      <c r="Q79" s="1595"/>
      <c r="R79" s="1595"/>
      <c r="S79" s="1595"/>
      <c r="T79" s="1595"/>
      <c r="U79" s="1595"/>
      <c r="V79" s="1596"/>
    </row>
    <row r="80" spans="1:22" s="784" customFormat="1" ht="45" customHeight="1" x14ac:dyDescent="0.4">
      <c r="A80" s="1580"/>
      <c r="B80" s="1581"/>
      <c r="C80" s="1594" t="s">
        <v>1281</v>
      </c>
      <c r="D80" s="1595"/>
      <c r="E80" s="1595"/>
      <c r="F80" s="1595"/>
      <c r="G80" s="1595"/>
      <c r="H80" s="1595"/>
      <c r="I80" s="1595"/>
      <c r="J80" s="1595"/>
      <c r="K80" s="1595"/>
      <c r="L80" s="1595"/>
      <c r="M80" s="1595"/>
      <c r="N80" s="1595"/>
      <c r="O80" s="1595"/>
      <c r="P80" s="1595"/>
      <c r="Q80" s="1595"/>
      <c r="R80" s="1595"/>
      <c r="S80" s="1595"/>
      <c r="T80" s="1595"/>
      <c r="U80" s="1595"/>
      <c r="V80" s="1596"/>
    </row>
    <row r="81" spans="1:22" s="784" customFormat="1" ht="48.75" customHeight="1" x14ac:dyDescent="0.4">
      <c r="A81" s="1582"/>
      <c r="B81" s="1583"/>
      <c r="C81" s="1603" t="s">
        <v>993</v>
      </c>
      <c r="D81" s="1604"/>
      <c r="E81" s="1604"/>
      <c r="F81" s="1604"/>
      <c r="G81" s="1604"/>
      <c r="H81" s="1604"/>
      <c r="I81" s="1604"/>
      <c r="J81" s="1604"/>
      <c r="K81" s="1604"/>
      <c r="L81" s="1604"/>
      <c r="M81" s="1604"/>
      <c r="N81" s="1604"/>
      <c r="O81" s="1604"/>
      <c r="P81" s="1604"/>
      <c r="Q81" s="1604"/>
      <c r="R81" s="1604"/>
      <c r="S81" s="1604"/>
      <c r="T81" s="1604"/>
      <c r="U81" s="1604"/>
      <c r="V81" s="1605"/>
    </row>
    <row r="82" spans="1:22" s="784" customFormat="1" ht="44.25" customHeight="1" x14ac:dyDescent="0.4">
      <c r="A82" s="1612"/>
      <c r="B82" s="1613"/>
      <c r="C82" s="1606" t="s">
        <v>994</v>
      </c>
      <c r="D82" s="1607"/>
      <c r="E82" s="1607"/>
      <c r="F82" s="1607"/>
      <c r="G82" s="1607"/>
      <c r="H82" s="1607"/>
      <c r="I82" s="1607"/>
      <c r="J82" s="1607"/>
      <c r="K82" s="1607"/>
      <c r="L82" s="1607"/>
      <c r="M82" s="1607"/>
      <c r="N82" s="1607"/>
      <c r="O82" s="1607"/>
      <c r="P82" s="1607"/>
      <c r="Q82" s="1607"/>
      <c r="R82" s="1607"/>
      <c r="S82" s="1607"/>
      <c r="T82" s="1607"/>
      <c r="U82" s="1607"/>
      <c r="V82" s="1608"/>
    </row>
    <row r="83" spans="1:22" s="784" customFormat="1" ht="43.5" customHeight="1" x14ac:dyDescent="0.35">
      <c r="A83" s="1612"/>
      <c r="B83" s="1613"/>
      <c r="C83" s="1597" t="s">
        <v>1282</v>
      </c>
      <c r="D83" s="1601"/>
      <c r="E83" s="1601"/>
      <c r="F83" s="1601"/>
      <c r="G83" s="1601"/>
      <c r="H83" s="1601"/>
      <c r="I83" s="1601"/>
      <c r="J83" s="1601"/>
      <c r="K83" s="1601"/>
      <c r="L83" s="1601"/>
      <c r="M83" s="1601"/>
      <c r="N83" s="1601"/>
      <c r="O83" s="1601"/>
      <c r="P83" s="1601"/>
      <c r="Q83" s="1601"/>
      <c r="R83" s="1601"/>
      <c r="S83" s="1601"/>
      <c r="T83" s="1601"/>
      <c r="U83" s="1601"/>
      <c r="V83" s="1602"/>
    </row>
    <row r="84" spans="1:22" s="784" customFormat="1" ht="30" customHeight="1" x14ac:dyDescent="0.35">
      <c r="A84" s="1612"/>
      <c r="B84" s="1613"/>
      <c r="C84" s="1591" t="s">
        <v>1283</v>
      </c>
      <c r="D84" s="1592"/>
      <c r="E84" s="1592"/>
      <c r="F84" s="1592"/>
      <c r="G84" s="1592"/>
      <c r="H84" s="1592"/>
      <c r="I84" s="1592"/>
      <c r="J84" s="1592"/>
      <c r="K84" s="1592"/>
      <c r="L84" s="1592"/>
      <c r="M84" s="1592"/>
      <c r="N84" s="1592"/>
      <c r="O84" s="1592"/>
      <c r="P84" s="1592"/>
      <c r="Q84" s="1592"/>
      <c r="R84" s="1592"/>
      <c r="S84" s="1592"/>
      <c r="T84" s="1592"/>
      <c r="U84" s="1592"/>
      <c r="V84" s="1593"/>
    </row>
    <row r="85" spans="1:22" s="784" customFormat="1" ht="95.25" customHeight="1" x14ac:dyDescent="0.35">
      <c r="A85" s="1612"/>
      <c r="B85" s="1613"/>
      <c r="C85" s="1614" t="s">
        <v>1284</v>
      </c>
      <c r="D85" s="1601"/>
      <c r="E85" s="1601"/>
      <c r="F85" s="1601"/>
      <c r="G85" s="1601"/>
      <c r="H85" s="1601"/>
      <c r="I85" s="1601"/>
      <c r="J85" s="1601"/>
      <c r="K85" s="1601"/>
      <c r="L85" s="1601"/>
      <c r="M85" s="1601"/>
      <c r="N85" s="1601"/>
      <c r="O85" s="1601"/>
      <c r="P85" s="1601"/>
      <c r="Q85" s="1601"/>
      <c r="R85" s="1601"/>
      <c r="S85" s="1601"/>
      <c r="T85" s="1601"/>
      <c r="U85" s="1601"/>
      <c r="V85" s="1602"/>
    </row>
    <row r="86" spans="1:22" s="784" customFormat="1" ht="93.75" customHeight="1" x14ac:dyDescent="0.35">
      <c r="A86" s="1612"/>
      <c r="B86" s="1613"/>
      <c r="C86" s="1614" t="s">
        <v>1285</v>
      </c>
      <c r="D86" s="1601"/>
      <c r="E86" s="1601"/>
      <c r="F86" s="1601"/>
      <c r="G86" s="1601"/>
      <c r="H86" s="1601"/>
      <c r="I86" s="1601"/>
      <c r="J86" s="1601"/>
      <c r="K86" s="1601"/>
      <c r="L86" s="1601"/>
      <c r="M86" s="1601"/>
      <c r="N86" s="1601"/>
      <c r="O86" s="1601"/>
      <c r="P86" s="1601"/>
      <c r="Q86" s="1601"/>
      <c r="R86" s="1601"/>
      <c r="S86" s="1601"/>
      <c r="T86" s="1601"/>
      <c r="U86" s="1601"/>
      <c r="V86" s="1602"/>
    </row>
    <row r="87" spans="1:22" s="755" customFormat="1" ht="54" customHeight="1" x14ac:dyDescent="0.3">
      <c r="A87" s="1612"/>
      <c r="B87" s="1613"/>
      <c r="C87" s="1597" t="s">
        <v>1286</v>
      </c>
      <c r="D87" s="1592"/>
      <c r="E87" s="1592"/>
      <c r="F87" s="1592"/>
      <c r="G87" s="1592"/>
      <c r="H87" s="1592"/>
      <c r="I87" s="1592"/>
      <c r="J87" s="1592"/>
      <c r="K87" s="1592"/>
      <c r="L87" s="1592"/>
      <c r="M87" s="1592"/>
      <c r="N87" s="1592"/>
      <c r="O87" s="1592"/>
      <c r="P87" s="1592"/>
      <c r="Q87" s="1592"/>
      <c r="R87" s="1592"/>
      <c r="S87" s="1592"/>
      <c r="T87" s="1592"/>
      <c r="U87" s="1592"/>
      <c r="V87" s="1593"/>
    </row>
    <row r="88" spans="1:22" s="755" customFormat="1" ht="39.75" customHeight="1" x14ac:dyDescent="0.3">
      <c r="A88" s="1612"/>
      <c r="B88" s="1613"/>
      <c r="C88" s="1614" t="s">
        <v>1287</v>
      </c>
      <c r="D88" s="1601"/>
      <c r="E88" s="1601"/>
      <c r="F88" s="1601"/>
      <c r="G88" s="1601"/>
      <c r="H88" s="1601"/>
      <c r="I88" s="1601"/>
      <c r="J88" s="1601"/>
      <c r="K88" s="1601"/>
      <c r="L88" s="1601"/>
      <c r="M88" s="1601"/>
      <c r="N88" s="1601"/>
      <c r="O88" s="1601"/>
      <c r="P88" s="1601"/>
      <c r="Q88" s="1601"/>
      <c r="R88" s="1601"/>
      <c r="S88" s="1601"/>
      <c r="T88" s="1601"/>
      <c r="U88" s="1601"/>
      <c r="V88" s="1602"/>
    </row>
    <row r="89" spans="1:22" s="755" customFormat="1" ht="130.5" customHeight="1" x14ac:dyDescent="0.3">
      <c r="A89" s="1612"/>
      <c r="B89" s="1613"/>
      <c r="C89" s="1597" t="s">
        <v>1288</v>
      </c>
      <c r="D89" s="1592"/>
      <c r="E89" s="1592"/>
      <c r="F89" s="1592"/>
      <c r="G89" s="1592"/>
      <c r="H89" s="1592"/>
      <c r="I89" s="1592"/>
      <c r="J89" s="1592"/>
      <c r="K89" s="1592"/>
      <c r="L89" s="1592"/>
      <c r="M89" s="1592"/>
      <c r="N89" s="1592"/>
      <c r="O89" s="1592"/>
      <c r="P89" s="1592"/>
      <c r="Q89" s="1592"/>
      <c r="R89" s="1592"/>
      <c r="S89" s="1592"/>
      <c r="T89" s="1592"/>
      <c r="U89" s="1592"/>
      <c r="V89" s="1593"/>
    </row>
    <row r="90" spans="1:22" s="785" customFormat="1" ht="203.25" customHeight="1" x14ac:dyDescent="0.3">
      <c r="A90" s="1612"/>
      <c r="B90" s="1613"/>
      <c r="C90" s="1615" t="s">
        <v>1289</v>
      </c>
      <c r="D90" s="1616"/>
      <c r="E90" s="1616"/>
      <c r="F90" s="1616"/>
      <c r="G90" s="1616"/>
      <c r="H90" s="1616"/>
      <c r="I90" s="1616"/>
      <c r="J90" s="1616"/>
      <c r="K90" s="1616"/>
      <c r="L90" s="1616"/>
      <c r="M90" s="1616"/>
      <c r="N90" s="1616"/>
      <c r="O90" s="1616"/>
      <c r="P90" s="1616"/>
      <c r="Q90" s="1616"/>
      <c r="R90" s="1616"/>
      <c r="S90" s="1616"/>
      <c r="T90" s="1616"/>
      <c r="U90" s="1616"/>
      <c r="V90" s="1617"/>
    </row>
    <row r="91" spans="1:22" s="785" customFormat="1" ht="62.25" customHeight="1" x14ac:dyDescent="0.3">
      <c r="A91" s="1612"/>
      <c r="B91" s="1613"/>
      <c r="C91" s="1620" t="s">
        <v>1290</v>
      </c>
      <c r="D91" s="1621"/>
      <c r="E91" s="1621"/>
      <c r="F91" s="1621"/>
      <c r="G91" s="1621"/>
      <c r="H91" s="1621"/>
      <c r="I91" s="1621"/>
      <c r="J91" s="1621"/>
      <c r="K91" s="1621"/>
      <c r="L91" s="1621"/>
      <c r="M91" s="1621"/>
      <c r="N91" s="1621"/>
      <c r="O91" s="1621"/>
      <c r="P91" s="1621"/>
      <c r="Q91" s="1621"/>
      <c r="R91" s="1621"/>
      <c r="S91" s="1621"/>
      <c r="T91" s="1621"/>
      <c r="U91" s="1621"/>
      <c r="V91" s="1622"/>
    </row>
    <row r="92" spans="1:22" s="785" customFormat="1" ht="50.25" customHeight="1" x14ac:dyDescent="0.3">
      <c r="A92" s="1612"/>
      <c r="B92" s="1613"/>
      <c r="C92" s="1597" t="s">
        <v>1291</v>
      </c>
      <c r="D92" s="1592"/>
      <c r="E92" s="1592"/>
      <c r="F92" s="1592"/>
      <c r="G92" s="1592"/>
      <c r="H92" s="1592"/>
      <c r="I92" s="1592"/>
      <c r="J92" s="1592"/>
      <c r="K92" s="1592"/>
      <c r="L92" s="1592"/>
      <c r="M92" s="1592"/>
      <c r="N92" s="1592"/>
      <c r="O92" s="1592"/>
      <c r="P92" s="1592"/>
      <c r="Q92" s="1592"/>
      <c r="R92" s="1592"/>
      <c r="S92" s="1592"/>
      <c r="T92" s="1592"/>
      <c r="U92" s="1592"/>
      <c r="V92" s="1593"/>
    </row>
    <row r="93" spans="1:22" s="755" customFormat="1" ht="50.25" customHeight="1" thickBot="1" x14ac:dyDescent="0.35">
      <c r="A93" s="1618"/>
      <c r="B93" s="1619"/>
      <c r="C93" s="1623" t="s">
        <v>1292</v>
      </c>
      <c r="D93" s="1624"/>
      <c r="E93" s="1624"/>
      <c r="F93" s="1624"/>
      <c r="G93" s="1624"/>
      <c r="H93" s="1624"/>
      <c r="I93" s="1624"/>
      <c r="J93" s="1624"/>
      <c r="K93" s="1624"/>
      <c r="L93" s="1624"/>
      <c r="M93" s="1624"/>
      <c r="N93" s="1624"/>
      <c r="O93" s="1624"/>
      <c r="P93" s="1624"/>
      <c r="Q93" s="1624"/>
      <c r="R93" s="1624"/>
      <c r="S93" s="1624"/>
      <c r="T93" s="1624"/>
      <c r="U93" s="1624"/>
      <c r="V93" s="1625"/>
    </row>
    <row r="94" spans="1:22" s="755" customFormat="1" ht="36" customHeight="1" x14ac:dyDescent="0.35">
      <c r="A94" s="1627"/>
      <c r="B94" s="1628"/>
      <c r="C94" s="880"/>
      <c r="D94" s="1627"/>
      <c r="E94" s="1628"/>
      <c r="F94" s="1628"/>
      <c r="G94" s="1628"/>
      <c r="H94" s="1628"/>
      <c r="I94" s="1628"/>
      <c r="J94" s="1628"/>
      <c r="K94" s="1628"/>
      <c r="L94" s="1628"/>
      <c r="M94" s="1628"/>
      <c r="N94" s="1628"/>
      <c r="O94" s="1628"/>
      <c r="P94" s="1628"/>
      <c r="Q94" s="1628"/>
      <c r="R94" s="1628"/>
      <c r="S94" s="1628"/>
      <c r="T94" s="1628"/>
      <c r="U94" s="1628"/>
      <c r="V94" s="879"/>
    </row>
    <row r="95" spans="1:22" s="786" customFormat="1" ht="38.1" customHeight="1" x14ac:dyDescent="0.3">
      <c r="A95" s="1588" t="s">
        <v>238</v>
      </c>
      <c r="B95" s="1590"/>
      <c r="C95" s="1590"/>
      <c r="D95" s="1590"/>
      <c r="E95" s="1590"/>
      <c r="F95" s="1589"/>
      <c r="G95" s="1589"/>
      <c r="H95" s="1589"/>
      <c r="I95" s="1589"/>
      <c r="J95" s="1589"/>
      <c r="K95" s="1589"/>
      <c r="L95" s="1589"/>
      <c r="M95" s="1589"/>
      <c r="N95" s="1589"/>
      <c r="O95" s="1589"/>
      <c r="P95" s="1589"/>
      <c r="Q95" s="1589"/>
      <c r="R95" s="1589"/>
      <c r="S95" s="1589"/>
      <c r="T95" s="1589"/>
      <c r="U95" s="1589"/>
      <c r="V95" s="1589"/>
    </row>
    <row r="96" spans="1:22" s="786" customFormat="1" ht="33" customHeight="1" x14ac:dyDescent="0.3">
      <c r="A96" s="1588" t="s">
        <v>239</v>
      </c>
      <c r="B96" s="1588"/>
      <c r="C96" s="1588"/>
      <c r="D96" s="1588"/>
      <c r="E96" s="1588"/>
      <c r="F96" s="1589"/>
      <c r="G96" s="1589"/>
      <c r="H96" s="1589"/>
      <c r="I96" s="1589"/>
      <c r="J96" s="1589"/>
      <c r="K96" s="1589"/>
      <c r="L96" s="1589"/>
      <c r="M96" s="1589"/>
      <c r="N96" s="1589"/>
      <c r="O96" s="1589"/>
      <c r="P96" s="1589"/>
      <c r="Q96" s="1589"/>
      <c r="R96" s="1589"/>
      <c r="S96" s="1589"/>
      <c r="T96" s="1589"/>
      <c r="U96" s="1589"/>
      <c r="V96" s="1589"/>
    </row>
    <row r="97" spans="1:22" s="786" customFormat="1" ht="30" customHeight="1" x14ac:dyDescent="0.3">
      <c r="A97" s="1588" t="s">
        <v>240</v>
      </c>
      <c r="B97" s="1566"/>
      <c r="C97" s="1566"/>
      <c r="D97" s="1566"/>
      <c r="E97" s="1566"/>
      <c r="F97" s="1589"/>
      <c r="G97" s="1589"/>
      <c r="H97" s="1589"/>
      <c r="I97" s="1589"/>
      <c r="J97" s="1589"/>
      <c r="K97" s="1589"/>
      <c r="L97" s="1589"/>
      <c r="M97" s="1589"/>
      <c r="N97" s="1589"/>
      <c r="O97" s="1589"/>
      <c r="P97" s="1589"/>
      <c r="Q97" s="1589"/>
      <c r="R97" s="1589"/>
      <c r="S97" s="1589"/>
      <c r="T97" s="1589"/>
      <c r="U97" s="1589"/>
      <c r="V97" s="1589"/>
    </row>
    <row r="98" spans="1:22" s="786" customFormat="1" ht="32.25" customHeight="1" x14ac:dyDescent="0.3">
      <c r="A98" s="1588" t="s">
        <v>241</v>
      </c>
      <c r="B98" s="1588"/>
      <c r="C98" s="1588"/>
      <c r="D98" s="1588"/>
      <c r="E98" s="1588"/>
      <c r="F98" s="1589"/>
      <c r="G98" s="1589"/>
      <c r="H98" s="1589"/>
      <c r="I98" s="1589"/>
      <c r="J98" s="1589"/>
      <c r="K98" s="1589"/>
      <c r="L98" s="1589"/>
      <c r="M98" s="1589"/>
      <c r="N98" s="1589"/>
      <c r="O98" s="1589"/>
      <c r="P98" s="1589"/>
      <c r="Q98" s="1589"/>
      <c r="R98" s="1589"/>
      <c r="S98" s="1589"/>
      <c r="T98" s="1589"/>
      <c r="U98" s="1589"/>
      <c r="V98" s="1589"/>
    </row>
    <row r="99" spans="1:22" s="786" customFormat="1" ht="30.75" customHeight="1" x14ac:dyDescent="0.3">
      <c r="A99" s="1588" t="s">
        <v>995</v>
      </c>
      <c r="B99" s="1626"/>
      <c r="C99" s="1626"/>
      <c r="D99" s="1626"/>
      <c r="E99" s="1626"/>
      <c r="F99" s="1626"/>
      <c r="G99" s="1626"/>
      <c r="H99" s="1626"/>
      <c r="I99" s="1626"/>
      <c r="J99" s="1626"/>
      <c r="K99" s="1626"/>
      <c r="L99" s="1626"/>
      <c r="M99" s="1626"/>
      <c r="N99" s="1626"/>
      <c r="O99" s="1626"/>
      <c r="P99" s="1626"/>
      <c r="Q99" s="1626"/>
      <c r="R99" s="1626"/>
      <c r="S99" s="1626"/>
      <c r="T99" s="1626"/>
      <c r="U99" s="1626"/>
      <c r="V99" s="1626"/>
    </row>
    <row r="100" spans="1:22" s="786" customFormat="1" ht="30.75" customHeight="1" x14ac:dyDescent="0.3">
      <c r="A100" s="1588" t="s">
        <v>996</v>
      </c>
      <c r="B100" s="1626"/>
      <c r="C100" s="1626"/>
      <c r="D100" s="1626"/>
      <c r="E100" s="1626"/>
      <c r="F100" s="1626"/>
      <c r="G100" s="1626"/>
      <c r="H100" s="1626"/>
      <c r="I100" s="1626"/>
      <c r="J100" s="1626"/>
      <c r="K100" s="1626"/>
      <c r="L100" s="1626"/>
      <c r="M100" s="1626"/>
      <c r="N100" s="1626"/>
      <c r="O100" s="1626"/>
      <c r="P100" s="1626"/>
      <c r="Q100" s="1626"/>
      <c r="R100" s="1626"/>
      <c r="S100" s="1626"/>
      <c r="T100" s="1626"/>
      <c r="U100" s="1626"/>
      <c r="V100" s="1626"/>
    </row>
    <row r="101" spans="1:22" s="786" customFormat="1" ht="29.25" customHeight="1" x14ac:dyDescent="0.3">
      <c r="A101" s="1588" t="s">
        <v>997</v>
      </c>
      <c r="B101" s="1626"/>
      <c r="C101" s="1626"/>
      <c r="D101" s="1626"/>
      <c r="E101" s="1626"/>
      <c r="F101" s="1626"/>
      <c r="G101" s="1626"/>
      <c r="H101" s="1626"/>
      <c r="I101" s="1626"/>
      <c r="J101" s="1626"/>
      <c r="K101" s="1626"/>
      <c r="L101" s="1626"/>
      <c r="M101" s="1626"/>
      <c r="N101" s="1626"/>
      <c r="O101" s="1626"/>
      <c r="P101" s="1626"/>
      <c r="Q101" s="1626"/>
      <c r="R101" s="1626"/>
      <c r="S101" s="1626"/>
      <c r="T101" s="1626"/>
      <c r="U101" s="1626"/>
      <c r="V101" s="1626"/>
    </row>
    <row r="102" spans="1:22" s="786" customFormat="1" ht="48" customHeight="1" x14ac:dyDescent="0.3">
      <c r="A102" s="1588" t="s">
        <v>998</v>
      </c>
      <c r="B102" s="1588"/>
      <c r="C102" s="1588"/>
      <c r="D102" s="1588"/>
      <c r="E102" s="1588"/>
      <c r="F102" s="1589"/>
      <c r="G102" s="1589"/>
      <c r="H102" s="1589"/>
      <c r="I102" s="1589"/>
      <c r="J102" s="1589"/>
      <c r="K102" s="1589"/>
      <c r="L102" s="1589"/>
      <c r="M102" s="1589"/>
      <c r="N102" s="1589"/>
      <c r="O102" s="1589"/>
      <c r="P102" s="1589"/>
      <c r="Q102" s="1589"/>
      <c r="R102" s="1589"/>
      <c r="S102" s="1589"/>
      <c r="T102" s="1589"/>
      <c r="U102" s="1589"/>
      <c r="V102" s="1589"/>
    </row>
    <row r="103" spans="1:22" ht="28.5" customHeight="1" x14ac:dyDescent="0.3">
      <c r="A103" s="1626" t="s">
        <v>999</v>
      </c>
      <c r="B103" s="1626"/>
      <c r="C103" s="1626"/>
      <c r="D103" s="1626"/>
      <c r="E103" s="1626"/>
      <c r="F103" s="1626"/>
      <c r="G103" s="1626"/>
      <c r="H103" s="1626"/>
      <c r="I103" s="1626"/>
      <c r="J103" s="1626"/>
      <c r="K103" s="1626"/>
      <c r="L103" s="1626"/>
      <c r="M103" s="1626"/>
      <c r="N103" s="1626"/>
      <c r="O103" s="1626"/>
      <c r="P103" s="1626"/>
      <c r="Q103" s="1626"/>
      <c r="R103" s="1626"/>
      <c r="S103" s="1626"/>
      <c r="T103" s="1626"/>
      <c r="U103" s="1626"/>
      <c r="V103" s="1626"/>
    </row>
    <row r="104" spans="1:22" ht="28.5" customHeight="1" x14ac:dyDescent="0.3">
      <c r="A104" s="1626" t="s">
        <v>1000</v>
      </c>
      <c r="B104" s="1626"/>
      <c r="C104" s="1626"/>
      <c r="D104" s="1626"/>
      <c r="E104" s="1626"/>
      <c r="F104" s="1626"/>
      <c r="G104" s="1626"/>
      <c r="H104" s="1626"/>
      <c r="I104" s="1626"/>
      <c r="J104" s="1626"/>
      <c r="K104" s="1626"/>
      <c r="L104" s="1626"/>
      <c r="M104" s="1626"/>
      <c r="N104" s="1626"/>
      <c r="O104" s="1626"/>
      <c r="P104" s="1626"/>
      <c r="Q104" s="1626"/>
      <c r="R104" s="1626"/>
      <c r="S104" s="1626"/>
      <c r="T104" s="1626"/>
      <c r="U104" s="1626"/>
      <c r="V104" s="1626"/>
    </row>
    <row r="105" spans="1:22" ht="28.5" customHeight="1" x14ac:dyDescent="0.3">
      <c r="A105" s="1626" t="s">
        <v>1001</v>
      </c>
      <c r="B105" s="1626"/>
      <c r="C105" s="1626"/>
      <c r="D105" s="1626"/>
      <c r="E105" s="1626"/>
      <c r="F105" s="1626"/>
      <c r="G105" s="1626"/>
      <c r="H105" s="1626"/>
      <c r="I105" s="1626"/>
      <c r="J105" s="1626"/>
      <c r="K105" s="1626"/>
      <c r="L105" s="1626"/>
      <c r="M105" s="1626"/>
      <c r="N105" s="1626"/>
      <c r="O105" s="1626"/>
      <c r="P105" s="1626"/>
      <c r="Q105" s="1626"/>
      <c r="R105" s="1626"/>
      <c r="S105" s="1626"/>
      <c r="T105" s="1626"/>
      <c r="U105" s="1626"/>
      <c r="V105" s="1626"/>
    </row>
  </sheetData>
  <mergeCells count="113">
    <mergeCell ref="A104:V104"/>
    <mergeCell ref="A105:V105"/>
    <mergeCell ref="A94:B94"/>
    <mergeCell ref="D94:U94"/>
    <mergeCell ref="A97:V97"/>
    <mergeCell ref="A98:V98"/>
    <mergeCell ref="A99:V99"/>
    <mergeCell ref="A100:V100"/>
    <mergeCell ref="A101:V101"/>
    <mergeCell ref="A102:V102"/>
    <mergeCell ref="A103:V103"/>
    <mergeCell ref="A82:B90"/>
    <mergeCell ref="C85:V85"/>
    <mergeCell ref="C86:V86"/>
    <mergeCell ref="C87:V87"/>
    <mergeCell ref="C88:V88"/>
    <mergeCell ref="C89:V89"/>
    <mergeCell ref="C90:V90"/>
    <mergeCell ref="A91:B93"/>
    <mergeCell ref="C91:V91"/>
    <mergeCell ref="C92:V92"/>
    <mergeCell ref="C93:V93"/>
    <mergeCell ref="A32:A33"/>
    <mergeCell ref="B32:B33"/>
    <mergeCell ref="A34:A35"/>
    <mergeCell ref="B34:B35"/>
    <mergeCell ref="A36:A37"/>
    <mergeCell ref="B36:B37"/>
    <mergeCell ref="A38:A39"/>
    <mergeCell ref="B38:B39"/>
    <mergeCell ref="A40:A41"/>
    <mergeCell ref="B40:B41"/>
    <mergeCell ref="A24:A25"/>
    <mergeCell ref="B24:B25"/>
    <mergeCell ref="A26:A27"/>
    <mergeCell ref="B26:B27"/>
    <mergeCell ref="A28:A29"/>
    <mergeCell ref="B28:B29"/>
    <mergeCell ref="A30:A31"/>
    <mergeCell ref="B30:B31"/>
    <mergeCell ref="A96:V96"/>
    <mergeCell ref="A95:V95"/>
    <mergeCell ref="C84:V84"/>
    <mergeCell ref="C74:V74"/>
    <mergeCell ref="C75:V75"/>
    <mergeCell ref="C76:V76"/>
    <mergeCell ref="C77:V77"/>
    <mergeCell ref="C78:V78"/>
    <mergeCell ref="C79:V79"/>
    <mergeCell ref="C80:V80"/>
    <mergeCell ref="C81:V81"/>
    <mergeCell ref="C82:V82"/>
    <mergeCell ref="C83:V83"/>
    <mergeCell ref="C72:V72"/>
    <mergeCell ref="C73:V73"/>
    <mergeCell ref="A70:A71"/>
    <mergeCell ref="E14:F15"/>
    <mergeCell ref="G14:H15"/>
    <mergeCell ref="I14:J15"/>
    <mergeCell ref="K14:P14"/>
    <mergeCell ref="Q14:V14"/>
    <mergeCell ref="K15:L15"/>
    <mergeCell ref="M15:N15"/>
    <mergeCell ref="O15:P15"/>
    <mergeCell ref="Q15:R15"/>
    <mergeCell ref="S15:T15"/>
    <mergeCell ref="U15:V15"/>
    <mergeCell ref="B70:B71"/>
    <mergeCell ref="A72:B81"/>
    <mergeCell ref="A50:A51"/>
    <mergeCell ref="B50:B51"/>
    <mergeCell ref="A52:A53"/>
    <mergeCell ref="B52:B53"/>
    <mergeCell ref="A54:A55"/>
    <mergeCell ref="B54:B55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8:A69"/>
    <mergeCell ref="B68:B69"/>
    <mergeCell ref="A42:A43"/>
    <mergeCell ref="B42:B43"/>
    <mergeCell ref="A44:A45"/>
    <mergeCell ref="B44:B45"/>
    <mergeCell ref="A46:A47"/>
    <mergeCell ref="B46:B47"/>
    <mergeCell ref="A48:A49"/>
    <mergeCell ref="B48:B49"/>
    <mergeCell ref="A1:V1"/>
    <mergeCell ref="C3:V3"/>
    <mergeCell ref="C4:V4"/>
    <mergeCell ref="C5:V5"/>
    <mergeCell ref="C11:V11"/>
    <mergeCell ref="C12:V12"/>
    <mergeCell ref="D13:V13"/>
    <mergeCell ref="C6:V6"/>
    <mergeCell ref="C7:V7"/>
    <mergeCell ref="C8:V8"/>
    <mergeCell ref="C9:V9"/>
    <mergeCell ref="C10:V10"/>
    <mergeCell ref="A14:A16"/>
    <mergeCell ref="B14:B16"/>
    <mergeCell ref="C14:C16"/>
    <mergeCell ref="D14:D1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TC67"/>
  <sheetViews>
    <sheetView topLeftCell="A4" workbookViewId="0">
      <selection activeCell="H15" sqref="H15"/>
    </sheetView>
  </sheetViews>
  <sheetFormatPr defaultRowHeight="14.4" x14ac:dyDescent="0.3"/>
  <cols>
    <col min="2" max="2" width="7.5546875" customWidth="1"/>
  </cols>
  <sheetData>
    <row r="1" spans="1:16" ht="12.75" customHeight="1" x14ac:dyDescent="0.35">
      <c r="A1" s="5"/>
      <c r="B1" s="665"/>
      <c r="C1" s="6"/>
      <c r="D1" s="665"/>
      <c r="E1" s="665"/>
      <c r="F1" s="665"/>
      <c r="G1" s="665"/>
      <c r="H1" s="665"/>
      <c r="I1" s="665"/>
      <c r="J1" s="665"/>
      <c r="K1" s="665"/>
      <c r="L1" s="43"/>
      <c r="M1" s="43"/>
      <c r="N1" s="71"/>
    </row>
    <row r="2" spans="1:16" ht="12.75" customHeight="1" x14ac:dyDescent="0.35">
      <c r="A2" s="5"/>
      <c r="B2" s="665"/>
      <c r="C2" s="6"/>
      <c r="D2" s="665"/>
      <c r="E2" s="665"/>
      <c r="F2" s="665"/>
      <c r="G2" s="665"/>
      <c r="H2" s="665"/>
      <c r="I2" s="665"/>
      <c r="J2" s="665"/>
      <c r="K2" s="665"/>
      <c r="L2" s="43"/>
      <c r="M2" s="43"/>
      <c r="N2" s="71"/>
    </row>
    <row r="3" spans="1:16" ht="12.75" customHeight="1" x14ac:dyDescent="0.35">
      <c r="A3" s="5"/>
      <c r="B3" s="665"/>
      <c r="C3" s="6"/>
      <c r="D3" s="665"/>
      <c r="E3" s="665"/>
      <c r="F3" s="665"/>
      <c r="G3" s="665"/>
      <c r="H3" s="665"/>
      <c r="I3" s="665"/>
      <c r="J3" s="665"/>
      <c r="K3" s="665"/>
      <c r="L3" s="43"/>
      <c r="M3" s="43"/>
      <c r="N3" s="71"/>
    </row>
    <row r="4" spans="1:16" ht="12" customHeight="1" x14ac:dyDescent="0.3">
      <c r="A4" s="668" t="s">
        <v>119</v>
      </c>
      <c r="B4" s="666"/>
      <c r="C4" s="666"/>
      <c r="D4" s="666"/>
      <c r="E4" s="666"/>
      <c r="F4" s="666"/>
      <c r="G4" s="666"/>
      <c r="H4" s="666"/>
      <c r="I4" s="666"/>
      <c r="J4" s="666"/>
      <c r="K4" s="666"/>
      <c r="L4" s="43"/>
      <c r="M4" s="43"/>
      <c r="N4" s="71"/>
    </row>
    <row r="5" spans="1:16" ht="12" customHeight="1" x14ac:dyDescent="0.35">
      <c r="A5" s="668"/>
      <c r="B5" s="666"/>
      <c r="C5" s="666"/>
      <c r="D5" s="666"/>
      <c r="E5" s="666"/>
      <c r="F5" s="666"/>
      <c r="G5" s="666"/>
      <c r="H5" s="666"/>
      <c r="I5" s="666"/>
      <c r="J5" s="666"/>
      <c r="K5" s="666"/>
      <c r="L5" s="43"/>
      <c r="M5" s="43"/>
      <c r="N5" s="71"/>
    </row>
    <row r="6" spans="1:16" ht="12" customHeight="1" x14ac:dyDescent="0.35">
      <c r="A6" s="7"/>
      <c r="B6" s="8"/>
      <c r="C6" s="6"/>
      <c r="D6" s="6"/>
      <c r="E6" s="8"/>
      <c r="F6" s="6"/>
      <c r="G6" s="6"/>
      <c r="H6" s="43"/>
      <c r="I6" s="43"/>
      <c r="J6" s="8"/>
      <c r="K6" s="9"/>
      <c r="L6" s="43"/>
      <c r="M6" s="43"/>
      <c r="N6" s="71"/>
    </row>
    <row r="7" spans="1:16" ht="20.25" customHeight="1" x14ac:dyDescent="0.3">
      <c r="A7" s="667" t="s">
        <v>75</v>
      </c>
      <c r="B7" s="667"/>
      <c r="C7" s="667"/>
      <c r="D7" s="667"/>
      <c r="E7" s="667"/>
      <c r="F7" s="667"/>
      <c r="G7" s="667"/>
      <c r="H7" s="667"/>
      <c r="I7" s="667"/>
      <c r="J7" s="667"/>
      <c r="K7" s="667"/>
      <c r="L7" s="44"/>
      <c r="M7" s="44"/>
      <c r="N7" s="72"/>
    </row>
    <row r="8" spans="1:16" ht="39.75" customHeight="1" x14ac:dyDescent="0.3">
      <c r="A8" s="28" t="s">
        <v>76</v>
      </c>
      <c r="B8" s="29" t="s">
        <v>22</v>
      </c>
      <c r="C8" s="1211" t="s">
        <v>20</v>
      </c>
      <c r="D8" s="1212"/>
      <c r="E8" s="29" t="s">
        <v>21</v>
      </c>
      <c r="F8" s="1211" t="s">
        <v>23</v>
      </c>
      <c r="G8" s="1213"/>
      <c r="H8" s="1214" t="s">
        <v>77</v>
      </c>
      <c r="I8" s="1215"/>
      <c r="J8" s="1211" t="s">
        <v>25</v>
      </c>
      <c r="K8" s="1213"/>
      <c r="L8" s="44"/>
      <c r="M8" s="44"/>
      <c r="N8" s="72"/>
    </row>
    <row r="9" spans="1:16" ht="12" customHeight="1" x14ac:dyDescent="0.35">
      <c r="A9" s="5"/>
      <c r="B9" s="8"/>
      <c r="C9" s="6"/>
      <c r="D9" s="6"/>
      <c r="E9" s="8"/>
      <c r="F9" s="6"/>
      <c r="G9" s="6"/>
      <c r="H9" s="45"/>
      <c r="I9" s="45"/>
      <c r="J9" s="8"/>
      <c r="K9" s="30"/>
      <c r="L9" s="43"/>
      <c r="M9" s="43"/>
      <c r="N9" s="71"/>
    </row>
    <row r="10" spans="1:16" ht="14.25" customHeight="1" x14ac:dyDescent="0.3">
      <c r="A10" s="73"/>
      <c r="B10" s="48"/>
      <c r="C10" s="46" t="s">
        <v>99</v>
      </c>
      <c r="D10" s="47"/>
      <c r="E10" s="48"/>
      <c r="F10" s="47"/>
      <c r="G10" s="47"/>
      <c r="H10" s="49"/>
      <c r="I10" s="34"/>
      <c r="J10" s="48"/>
      <c r="K10" s="50"/>
      <c r="L10" s="73"/>
      <c r="M10" s="26"/>
      <c r="N10" s="26"/>
      <c r="P10" t="s">
        <v>294</v>
      </c>
    </row>
    <row r="11" spans="1:16" ht="15" customHeight="1" x14ac:dyDescent="0.3">
      <c r="A11" s="74"/>
      <c r="B11" s="76" t="s">
        <v>120</v>
      </c>
      <c r="C11" s="51"/>
      <c r="D11" s="25"/>
      <c r="E11" s="26"/>
      <c r="F11" s="25"/>
      <c r="G11" s="25"/>
      <c r="H11" s="52"/>
      <c r="I11" s="34"/>
      <c r="J11" s="25"/>
      <c r="K11" s="63"/>
      <c r="L11" s="75"/>
      <c r="M11" s="77" t="s">
        <v>121</v>
      </c>
      <c r="N11" s="26" t="s">
        <v>122</v>
      </c>
      <c r="P11" s="182" t="s">
        <v>242</v>
      </c>
    </row>
    <row r="12" spans="1:16" ht="15" customHeight="1" x14ac:dyDescent="0.3">
      <c r="A12" s="74"/>
      <c r="C12" s="51"/>
      <c r="D12" s="79" t="s">
        <v>79</v>
      </c>
      <c r="E12" s="466">
        <f>INT(A13/10)</f>
        <v>0</v>
      </c>
      <c r="F12" s="25"/>
      <c r="G12" s="25"/>
      <c r="H12" s="52"/>
      <c r="I12" s="34"/>
      <c r="J12" s="25"/>
      <c r="K12" s="63"/>
      <c r="L12" s="75"/>
    </row>
    <row r="13" spans="1:16" ht="15" customHeight="1" x14ac:dyDescent="0.35">
      <c r="A13" s="74">
        <v>1</v>
      </c>
      <c r="B13" s="26"/>
      <c r="C13" s="51"/>
      <c r="D13" s="25"/>
      <c r="E13" s="26"/>
      <c r="F13" s="25"/>
      <c r="G13" s="25"/>
      <c r="H13" s="52"/>
      <c r="I13" s="34"/>
      <c r="J13" s="25"/>
      <c r="K13" s="63"/>
      <c r="L13" s="75"/>
      <c r="M13" s="26">
        <f>IF(MOD($A13,6)=1,6,IF(MOD($A13,6)=2,1,IF(MOD($A13,6)=3,5,IF(MOD($A13,6)=4,2,IF(MOD($A13,6)=5,4,IF(MOD($A13,6)=0,3))))))</f>
        <v>6</v>
      </c>
      <c r="N13" s="26">
        <f t="shared" ref="N13:N18" si="0">M13+10</f>
        <v>16</v>
      </c>
      <c r="P13" s="54">
        <f t="shared" ref="P13:P23" si="1">IF(MOD($A13,10)&lt;10,MOD($A13,10),IF($A13/10&gt;8,MOD($A13,80),IF($A13/10&gt;7,MOD($A13,70),IF($A13/10&gt;6,MOD($A13,60),IF($A13/10&gt;5,MOD($A13,50),IF($A13/10&gt;4,MOD($A13,40),IF($A13/10&gt;3,MOD($A13,30),IF($A13/10&gt;2,MOD($A13,20),MOD($A13,100)))))))))</f>
        <v>1</v>
      </c>
    </row>
    <row r="14" spans="1:16" ht="15" customHeight="1" x14ac:dyDescent="0.35">
      <c r="A14" s="78">
        <f t="shared" ref="A14:A24" si="2">A13+1</f>
        <v>2</v>
      </c>
      <c r="B14" s="26"/>
      <c r="C14" s="51"/>
      <c r="D14" s="79"/>
      <c r="E14" s="26"/>
      <c r="F14" s="25"/>
      <c r="G14" s="25"/>
      <c r="H14" s="52"/>
      <c r="I14" s="34"/>
      <c r="J14" s="25"/>
      <c r="K14" s="63"/>
      <c r="L14" s="75"/>
      <c r="M14" s="26">
        <f t="shared" ref="M14:M24" si="3">IF(MOD($A14,6)=1,6,IF(MOD($A14,6)=2,1,IF(MOD($A14,6)=3,5,IF(MOD($A14,6)=4,2,IF(MOD($A14,6)=5,4,IF(MOD($A14,6)=0,3))))))</f>
        <v>1</v>
      </c>
      <c r="N14" s="26">
        <f t="shared" si="0"/>
        <v>11</v>
      </c>
      <c r="P14" s="54">
        <f t="shared" si="1"/>
        <v>2</v>
      </c>
    </row>
    <row r="15" spans="1:16" ht="12" customHeight="1" x14ac:dyDescent="0.3">
      <c r="A15" s="78">
        <f t="shared" si="2"/>
        <v>3</v>
      </c>
      <c r="B15" s="40" t="s">
        <v>50</v>
      </c>
      <c r="C15" s="55" t="s">
        <v>49</v>
      </c>
      <c r="D15" s="6"/>
      <c r="E15" s="38">
        <v>2002</v>
      </c>
      <c r="F15" s="31" t="s">
        <v>41</v>
      </c>
      <c r="G15" s="56"/>
      <c r="H15" s="56">
        <v>30</v>
      </c>
      <c r="I15" s="6"/>
      <c r="J15" s="40"/>
      <c r="K15" s="6"/>
      <c r="L15" s="6"/>
      <c r="M15" s="26">
        <f t="shared" si="3"/>
        <v>5</v>
      </c>
      <c r="N15" s="26">
        <f t="shared" si="0"/>
        <v>15</v>
      </c>
      <c r="P15" s="54">
        <f t="shared" si="1"/>
        <v>3</v>
      </c>
    </row>
    <row r="16" spans="1:16" ht="12" customHeight="1" x14ac:dyDescent="0.3">
      <c r="A16" s="78">
        <f t="shared" si="2"/>
        <v>4</v>
      </c>
      <c r="B16" s="26" t="s">
        <v>56</v>
      </c>
      <c r="C16" s="55" t="s">
        <v>55</v>
      </c>
      <c r="D16" s="6"/>
      <c r="E16" s="38">
        <v>2002</v>
      </c>
      <c r="F16" s="31" t="s">
        <v>41</v>
      </c>
      <c r="G16" s="56"/>
      <c r="H16" s="56">
        <v>30</v>
      </c>
      <c r="I16" s="6"/>
      <c r="J16" s="40"/>
      <c r="K16" s="6"/>
      <c r="L16" s="6"/>
      <c r="M16" s="26">
        <f t="shared" si="3"/>
        <v>2</v>
      </c>
      <c r="N16" s="26">
        <f t="shared" si="0"/>
        <v>12</v>
      </c>
      <c r="P16" s="54">
        <f t="shared" si="1"/>
        <v>4</v>
      </c>
    </row>
    <row r="17" spans="1:16" ht="12" customHeight="1" x14ac:dyDescent="0.3">
      <c r="A17" s="78">
        <f t="shared" si="2"/>
        <v>5</v>
      </c>
      <c r="B17" s="26" t="s">
        <v>28</v>
      </c>
      <c r="C17" s="55" t="s">
        <v>94</v>
      </c>
      <c r="D17" s="6"/>
      <c r="E17" s="38">
        <v>2000</v>
      </c>
      <c r="F17" s="31" t="s">
        <v>41</v>
      </c>
      <c r="G17" s="56"/>
      <c r="H17" s="56">
        <v>29.8</v>
      </c>
      <c r="I17" s="6"/>
      <c r="J17" s="40"/>
      <c r="K17" s="6"/>
      <c r="L17" s="6"/>
      <c r="M17" s="26">
        <f t="shared" si="3"/>
        <v>4</v>
      </c>
      <c r="N17" s="26">
        <f t="shared" si="0"/>
        <v>14</v>
      </c>
      <c r="P17" s="54">
        <f t="shared" si="1"/>
        <v>5</v>
      </c>
    </row>
    <row r="18" spans="1:16" ht="12" customHeight="1" x14ac:dyDescent="0.3">
      <c r="A18" s="78">
        <f t="shared" si="2"/>
        <v>6</v>
      </c>
      <c r="B18" s="40" t="s">
        <v>44</v>
      </c>
      <c r="C18" s="55" t="s">
        <v>65</v>
      </c>
      <c r="D18" s="6"/>
      <c r="E18" s="38">
        <v>1999</v>
      </c>
      <c r="F18" s="31" t="s">
        <v>41</v>
      </c>
      <c r="G18" s="56"/>
      <c r="H18" s="56">
        <v>29.7</v>
      </c>
      <c r="I18" s="6"/>
      <c r="J18" s="40"/>
      <c r="K18" s="6" t="s">
        <v>29</v>
      </c>
      <c r="L18" s="6"/>
      <c r="M18" s="26">
        <f t="shared" si="3"/>
        <v>3</v>
      </c>
      <c r="N18" s="26">
        <f t="shared" si="0"/>
        <v>13</v>
      </c>
      <c r="P18" s="54">
        <f t="shared" si="1"/>
        <v>6</v>
      </c>
    </row>
    <row r="19" spans="1:16" ht="12" customHeight="1" x14ac:dyDescent="0.3">
      <c r="A19" s="78">
        <f t="shared" si="2"/>
        <v>7</v>
      </c>
      <c r="B19" s="26" t="s">
        <v>27</v>
      </c>
      <c r="C19" s="55" t="s">
        <v>96</v>
      </c>
      <c r="D19" s="6"/>
      <c r="E19" s="38">
        <v>1999</v>
      </c>
      <c r="F19" s="31" t="s">
        <v>41</v>
      </c>
      <c r="G19" s="56"/>
      <c r="H19" s="56">
        <v>29.7</v>
      </c>
      <c r="I19" s="6"/>
      <c r="J19" s="40"/>
      <c r="K19" s="6" t="s">
        <v>29</v>
      </c>
      <c r="L19" s="6"/>
      <c r="M19" s="26">
        <f t="shared" si="3"/>
        <v>6</v>
      </c>
      <c r="N19" s="8">
        <f t="shared" ref="N19:N24" si="4">N13+10</f>
        <v>26</v>
      </c>
      <c r="O19" t="s">
        <v>291</v>
      </c>
      <c r="P19" s="54">
        <f t="shared" si="1"/>
        <v>7</v>
      </c>
    </row>
    <row r="20" spans="1:16" ht="12" customHeight="1" x14ac:dyDescent="0.3">
      <c r="A20" s="78">
        <f t="shared" si="2"/>
        <v>8</v>
      </c>
      <c r="B20" s="40" t="s">
        <v>44</v>
      </c>
      <c r="C20" s="55" t="s">
        <v>43</v>
      </c>
      <c r="D20" s="6"/>
      <c r="E20" s="38">
        <v>1999</v>
      </c>
      <c r="F20" s="31" t="s">
        <v>41</v>
      </c>
      <c r="G20" s="56"/>
      <c r="H20" s="56">
        <v>29.5</v>
      </c>
      <c r="I20" s="6"/>
      <c r="J20" s="40"/>
      <c r="K20" s="80"/>
      <c r="L20" s="6"/>
      <c r="M20" s="26">
        <f t="shared" si="3"/>
        <v>1</v>
      </c>
      <c r="N20" s="8">
        <f t="shared" si="4"/>
        <v>21</v>
      </c>
      <c r="P20" s="54">
        <f t="shared" si="1"/>
        <v>8</v>
      </c>
    </row>
    <row r="21" spans="1:16" ht="12" customHeight="1" x14ac:dyDescent="0.3">
      <c r="A21" s="78">
        <f t="shared" si="2"/>
        <v>9</v>
      </c>
      <c r="B21" s="40" t="s">
        <v>30</v>
      </c>
      <c r="C21" s="55" t="s">
        <v>62</v>
      </c>
      <c r="D21" s="6"/>
      <c r="E21" s="38">
        <v>2003</v>
      </c>
      <c r="F21" s="31" t="s">
        <v>41</v>
      </c>
      <c r="G21" s="56"/>
      <c r="H21" s="56">
        <v>27.5</v>
      </c>
      <c r="I21" s="6"/>
      <c r="J21" s="40"/>
      <c r="K21" s="6"/>
      <c r="L21" s="6"/>
      <c r="M21" s="26">
        <f t="shared" si="3"/>
        <v>5</v>
      </c>
      <c r="N21" s="8">
        <f t="shared" si="4"/>
        <v>25</v>
      </c>
      <c r="P21" s="54">
        <f t="shared" si="1"/>
        <v>9</v>
      </c>
    </row>
    <row r="22" spans="1:16" ht="12" customHeight="1" x14ac:dyDescent="0.3">
      <c r="A22" s="78">
        <f t="shared" si="2"/>
        <v>10</v>
      </c>
      <c r="B22" s="26" t="s">
        <v>56</v>
      </c>
      <c r="C22" s="55" t="s">
        <v>101</v>
      </c>
      <c r="D22" s="6"/>
      <c r="E22" s="38">
        <v>1996</v>
      </c>
      <c r="F22" s="31" t="s">
        <v>41</v>
      </c>
      <c r="G22" s="56"/>
      <c r="H22" s="56">
        <v>20.399999999999999</v>
      </c>
      <c r="I22" s="6"/>
      <c r="J22" s="40"/>
      <c r="K22" s="6"/>
      <c r="L22" s="6"/>
      <c r="M22" s="26">
        <f t="shared" si="3"/>
        <v>2</v>
      </c>
      <c r="N22" s="8">
        <f t="shared" si="4"/>
        <v>22</v>
      </c>
      <c r="P22" s="54">
        <f t="shared" si="1"/>
        <v>0</v>
      </c>
    </row>
    <row r="23" spans="1:16" ht="12" customHeight="1" x14ac:dyDescent="0.3">
      <c r="A23" s="78">
        <f t="shared" si="2"/>
        <v>11</v>
      </c>
      <c r="B23" s="40" t="s">
        <v>7</v>
      </c>
      <c r="C23" s="55" t="s">
        <v>54</v>
      </c>
      <c r="D23" s="6"/>
      <c r="E23" s="38">
        <v>2001</v>
      </c>
      <c r="F23" s="31" t="s">
        <v>41</v>
      </c>
      <c r="G23" s="56"/>
      <c r="H23" s="56">
        <v>20</v>
      </c>
      <c r="I23" s="6"/>
      <c r="J23" s="40"/>
      <c r="K23" s="6"/>
      <c r="L23" s="6"/>
      <c r="M23" s="26">
        <f t="shared" si="3"/>
        <v>4</v>
      </c>
      <c r="N23" s="8">
        <f t="shared" si="4"/>
        <v>24</v>
      </c>
      <c r="P23" s="54">
        <f t="shared" si="1"/>
        <v>1</v>
      </c>
    </row>
    <row r="24" spans="1:16" ht="12" customHeight="1" x14ac:dyDescent="0.3">
      <c r="A24" s="78">
        <f t="shared" si="2"/>
        <v>12</v>
      </c>
      <c r="B24" s="40" t="s">
        <v>50</v>
      </c>
      <c r="C24" s="55" t="s">
        <v>69</v>
      </c>
      <c r="D24" s="6"/>
      <c r="E24" s="38">
        <v>2004</v>
      </c>
      <c r="F24" s="31" t="s">
        <v>41</v>
      </c>
      <c r="G24" s="56"/>
      <c r="H24" s="56">
        <v>18.7</v>
      </c>
      <c r="I24" s="6"/>
      <c r="J24" s="40"/>
      <c r="K24" s="6"/>
      <c r="L24" s="6"/>
      <c r="M24" s="26">
        <f t="shared" si="3"/>
        <v>3</v>
      </c>
      <c r="N24" s="8">
        <f t="shared" si="4"/>
        <v>23</v>
      </c>
    </row>
    <row r="25" spans="1:16" ht="12.75" customHeight="1" x14ac:dyDescent="0.3">
      <c r="A25" s="1"/>
      <c r="B25" s="76" t="s">
        <v>123</v>
      </c>
      <c r="C25" s="2"/>
      <c r="D25" s="2"/>
      <c r="E25" s="3"/>
      <c r="F25" s="2"/>
      <c r="G25" s="2"/>
      <c r="H25" s="60"/>
      <c r="I25" s="60"/>
      <c r="J25" s="3"/>
      <c r="K25" s="4"/>
      <c r="L25" s="62"/>
      <c r="M25" s="62"/>
      <c r="N25" s="61"/>
    </row>
    <row r="26" spans="1:16" ht="15" customHeight="1" x14ac:dyDescent="0.3">
      <c r="A26" s="74"/>
      <c r="C26" s="51"/>
      <c r="D26" s="79" t="s">
        <v>79</v>
      </c>
      <c r="E26" s="466">
        <f>INT(A27/10)</f>
        <v>0</v>
      </c>
      <c r="F26" s="25"/>
      <c r="G26" s="25"/>
      <c r="H26" s="52"/>
      <c r="I26" s="34"/>
      <c r="J26" s="25"/>
      <c r="K26" s="63"/>
      <c r="L26" s="75"/>
      <c r="M26" s="26"/>
      <c r="N26" s="26"/>
    </row>
    <row r="27" spans="1:16" ht="15" customHeight="1" x14ac:dyDescent="0.3">
      <c r="A27" s="74">
        <v>1</v>
      </c>
      <c r="B27" s="26"/>
      <c r="C27" s="51"/>
      <c r="D27" s="25"/>
      <c r="E27" s="26"/>
      <c r="F27" s="25"/>
      <c r="G27" s="25"/>
      <c r="H27" s="52"/>
      <c r="I27" s="34"/>
      <c r="J27" s="25"/>
      <c r="K27" s="63"/>
      <c r="L27" s="75"/>
      <c r="M27" s="26">
        <f>IF(MOD($A27,8)=1,8,IF(MOD($A27,8)=2,1,IF(MOD($A27,8)=3,7,IF(MOD($A27,8)=4,2,IF(MOD($A27,8)=5,6,IF(MOD($A27,8)=6,3,IF(MOD($A27,8)=7,5,IF(MOD($A27,8)=0,4))))))))</f>
        <v>8</v>
      </c>
      <c r="N27" s="26">
        <f>M27+10</f>
        <v>18</v>
      </c>
    </row>
    <row r="28" spans="1:16" ht="15" customHeight="1" x14ac:dyDescent="0.3">
      <c r="A28" s="78">
        <f t="shared" ref="A28:A42" si="5">A27+1</f>
        <v>2</v>
      </c>
      <c r="B28" s="26"/>
      <c r="C28" s="51"/>
      <c r="D28" s="79"/>
      <c r="E28" s="26"/>
      <c r="F28" s="25"/>
      <c r="G28" s="25"/>
      <c r="H28" s="52"/>
      <c r="I28" s="34"/>
      <c r="J28" s="25"/>
      <c r="K28" s="63"/>
      <c r="L28" s="75"/>
      <c r="M28" s="26">
        <f t="shared" ref="M28:M42" si="6">IF(MOD($A28,8)=1,8,IF(MOD($A28,8)=2,1,IF(MOD($A28,8)=3,7,IF(MOD($A28,8)=4,2,IF(MOD($A28,8)=5,6,IF(MOD($A28,8)=6,3,IF(MOD($A28,8)=7,5,IF(MOD($A28,8)=0,4))))))))</f>
        <v>1</v>
      </c>
      <c r="N28" s="26">
        <f t="shared" ref="N28:N34" si="7">M28+10</f>
        <v>11</v>
      </c>
    </row>
    <row r="29" spans="1:16" ht="15" customHeight="1" x14ac:dyDescent="0.3">
      <c r="A29" s="78">
        <f t="shared" si="5"/>
        <v>3</v>
      </c>
      <c r="B29" s="26"/>
      <c r="C29" s="51"/>
      <c r="D29" s="79"/>
      <c r="E29" s="26"/>
      <c r="F29" s="25"/>
      <c r="G29" s="25"/>
      <c r="H29" s="52"/>
      <c r="I29" s="34"/>
      <c r="J29" s="25"/>
      <c r="K29" s="63"/>
      <c r="L29" s="75"/>
      <c r="M29" s="26">
        <f t="shared" si="6"/>
        <v>7</v>
      </c>
      <c r="N29" s="26">
        <f t="shared" si="7"/>
        <v>17</v>
      </c>
    </row>
    <row r="30" spans="1:16" ht="12" customHeight="1" x14ac:dyDescent="0.3">
      <c r="A30" s="78">
        <f t="shared" si="5"/>
        <v>4</v>
      </c>
      <c r="B30" s="40" t="s">
        <v>50</v>
      </c>
      <c r="C30" s="55" t="s">
        <v>49</v>
      </c>
      <c r="D30" s="6"/>
      <c r="E30" s="38">
        <v>2002</v>
      </c>
      <c r="F30" s="31" t="s">
        <v>41</v>
      </c>
      <c r="G30" s="56"/>
      <c r="H30" s="56">
        <v>30</v>
      </c>
      <c r="I30" s="6"/>
      <c r="J30" s="40"/>
      <c r="K30" s="6"/>
      <c r="L30" s="6"/>
      <c r="M30" s="26">
        <f t="shared" si="6"/>
        <v>2</v>
      </c>
      <c r="N30" s="26">
        <f t="shared" si="7"/>
        <v>12</v>
      </c>
    </row>
    <row r="31" spans="1:16" ht="12" customHeight="1" x14ac:dyDescent="0.3">
      <c r="A31" s="78">
        <f t="shared" si="5"/>
        <v>5</v>
      </c>
      <c r="B31" s="26" t="s">
        <v>56</v>
      </c>
      <c r="C31" s="55" t="s">
        <v>55</v>
      </c>
      <c r="D31" s="6"/>
      <c r="E31" s="38">
        <v>2002</v>
      </c>
      <c r="F31" s="31" t="s">
        <v>41</v>
      </c>
      <c r="G31" s="56"/>
      <c r="H31" s="56">
        <v>30</v>
      </c>
      <c r="I31" s="6"/>
      <c r="J31" s="40"/>
      <c r="K31" s="6"/>
      <c r="L31" s="6"/>
      <c r="M31" s="26">
        <f t="shared" si="6"/>
        <v>6</v>
      </c>
      <c r="N31" s="26">
        <f t="shared" si="7"/>
        <v>16</v>
      </c>
    </row>
    <row r="32" spans="1:16" ht="12" customHeight="1" x14ac:dyDescent="0.3">
      <c r="A32" s="78">
        <f t="shared" si="5"/>
        <v>6</v>
      </c>
      <c r="B32" s="26" t="s">
        <v>27</v>
      </c>
      <c r="C32" s="55" t="s">
        <v>57</v>
      </c>
      <c r="D32" s="6"/>
      <c r="E32" s="38">
        <v>1998</v>
      </c>
      <c r="F32" s="31" t="s">
        <v>41</v>
      </c>
      <c r="G32" s="56"/>
      <c r="H32" s="56">
        <v>30</v>
      </c>
      <c r="I32" s="6"/>
      <c r="J32" s="40"/>
      <c r="K32" s="6"/>
      <c r="L32" s="6"/>
      <c r="M32" s="26">
        <f t="shared" si="6"/>
        <v>3</v>
      </c>
      <c r="N32" s="26">
        <f t="shared" si="7"/>
        <v>13</v>
      </c>
    </row>
    <row r="33" spans="1:103" ht="12" customHeight="1" x14ac:dyDescent="0.3">
      <c r="A33" s="78">
        <f t="shared" si="5"/>
        <v>7</v>
      </c>
      <c r="B33" s="40" t="s">
        <v>7</v>
      </c>
      <c r="C33" s="55" t="s">
        <v>61</v>
      </c>
      <c r="D33" s="6"/>
      <c r="E33" s="38">
        <v>2002</v>
      </c>
      <c r="F33" s="31" t="s">
        <v>41</v>
      </c>
      <c r="G33" s="56"/>
      <c r="H33" s="56">
        <v>30</v>
      </c>
      <c r="I33" s="6"/>
      <c r="J33" s="40"/>
      <c r="K33" s="6"/>
      <c r="L33" s="6"/>
      <c r="M33" s="26">
        <f t="shared" si="6"/>
        <v>5</v>
      </c>
      <c r="N33" s="26">
        <f t="shared" si="7"/>
        <v>15</v>
      </c>
    </row>
    <row r="34" spans="1:103" ht="12" customHeight="1" x14ac:dyDescent="0.3">
      <c r="A34" s="78">
        <f t="shared" si="5"/>
        <v>8</v>
      </c>
      <c r="B34" s="40" t="s">
        <v>48</v>
      </c>
      <c r="C34" s="55" t="s">
        <v>67</v>
      </c>
      <c r="D34" s="6"/>
      <c r="E34" s="38">
        <v>2001</v>
      </c>
      <c r="F34" s="31" t="s">
        <v>41</v>
      </c>
      <c r="G34" s="56"/>
      <c r="H34" s="56">
        <v>30</v>
      </c>
      <c r="I34" s="6"/>
      <c r="J34" s="40"/>
      <c r="K34" s="6"/>
      <c r="L34" s="6"/>
      <c r="M34" s="26">
        <f t="shared" si="6"/>
        <v>4</v>
      </c>
      <c r="N34" s="26">
        <f t="shared" si="7"/>
        <v>14</v>
      </c>
    </row>
    <row r="35" spans="1:103" ht="12" customHeight="1" x14ac:dyDescent="0.3">
      <c r="A35" s="78">
        <f t="shared" si="5"/>
        <v>9</v>
      </c>
      <c r="B35" s="40" t="s">
        <v>50</v>
      </c>
      <c r="C35" s="55" t="s">
        <v>71</v>
      </c>
      <c r="D35" s="6"/>
      <c r="E35" s="38">
        <v>2006</v>
      </c>
      <c r="F35" s="31" t="s">
        <v>41</v>
      </c>
      <c r="G35" s="56"/>
      <c r="H35" s="56">
        <v>30</v>
      </c>
      <c r="I35" s="6"/>
      <c r="J35" s="40"/>
      <c r="K35" s="6"/>
      <c r="L35" s="6"/>
      <c r="M35" s="26">
        <f t="shared" si="6"/>
        <v>8</v>
      </c>
      <c r="N35" s="26">
        <f>N27+10</f>
        <v>28</v>
      </c>
      <c r="O35" t="s">
        <v>291</v>
      </c>
    </row>
    <row r="36" spans="1:103" ht="12" customHeight="1" x14ac:dyDescent="0.3">
      <c r="A36" s="78">
        <f t="shared" si="5"/>
        <v>10</v>
      </c>
      <c r="B36" s="26" t="s">
        <v>56</v>
      </c>
      <c r="C36" s="55" t="s">
        <v>98</v>
      </c>
      <c r="D36" s="6"/>
      <c r="E36" s="38">
        <v>2001</v>
      </c>
      <c r="F36" s="31" t="s">
        <v>41</v>
      </c>
      <c r="G36" s="56"/>
      <c r="H36" s="56">
        <v>30</v>
      </c>
      <c r="I36" s="6"/>
      <c r="J36" s="40"/>
      <c r="K36" s="6"/>
      <c r="L36" s="6"/>
      <c r="M36" s="26">
        <f t="shared" si="6"/>
        <v>1</v>
      </c>
      <c r="N36" s="26">
        <f t="shared" ref="N36:N42" si="8">N28+10</f>
        <v>21</v>
      </c>
    </row>
    <row r="37" spans="1:103" ht="12" customHeight="1" x14ac:dyDescent="0.3">
      <c r="A37" s="78">
        <f t="shared" si="5"/>
        <v>11</v>
      </c>
      <c r="B37" s="26" t="s">
        <v>28</v>
      </c>
      <c r="C37" s="55" t="s">
        <v>94</v>
      </c>
      <c r="D37" s="6"/>
      <c r="E37" s="38">
        <v>2000</v>
      </c>
      <c r="F37" s="31" t="s">
        <v>41</v>
      </c>
      <c r="G37" s="56"/>
      <c r="H37" s="56">
        <v>29.8</v>
      </c>
      <c r="I37" s="6"/>
      <c r="J37" s="40"/>
      <c r="K37" s="6"/>
      <c r="L37" s="6"/>
      <c r="M37" s="26">
        <f t="shared" si="6"/>
        <v>7</v>
      </c>
      <c r="N37" s="26">
        <f t="shared" si="8"/>
        <v>27</v>
      </c>
    </row>
    <row r="38" spans="1:103" ht="12" customHeight="1" x14ac:dyDescent="0.3">
      <c r="A38" s="78">
        <f t="shared" si="5"/>
        <v>12</v>
      </c>
      <c r="B38" s="40" t="s">
        <v>44</v>
      </c>
      <c r="C38" s="55" t="s">
        <v>65</v>
      </c>
      <c r="D38" s="6"/>
      <c r="E38" s="38">
        <v>1999</v>
      </c>
      <c r="F38" s="31" t="s">
        <v>41</v>
      </c>
      <c r="G38" s="56"/>
      <c r="H38" s="56">
        <v>29.7</v>
      </c>
      <c r="I38" s="6"/>
      <c r="J38" s="40"/>
      <c r="K38" s="6" t="s">
        <v>29</v>
      </c>
      <c r="L38" s="6"/>
      <c r="M38" s="26">
        <f t="shared" si="6"/>
        <v>2</v>
      </c>
      <c r="N38" s="26">
        <f t="shared" si="8"/>
        <v>22</v>
      </c>
    </row>
    <row r="39" spans="1:103" ht="12" customHeight="1" x14ac:dyDescent="0.3">
      <c r="A39" s="78">
        <f t="shared" si="5"/>
        <v>13</v>
      </c>
      <c r="B39" s="26" t="s">
        <v>27</v>
      </c>
      <c r="C39" s="55" t="s">
        <v>96</v>
      </c>
      <c r="D39" s="6"/>
      <c r="E39" s="38">
        <v>1999</v>
      </c>
      <c r="F39" s="31" t="s">
        <v>41</v>
      </c>
      <c r="G39" s="56"/>
      <c r="H39" s="56">
        <v>29.7</v>
      </c>
      <c r="I39" s="6"/>
      <c r="J39" s="40"/>
      <c r="K39" s="6" t="s">
        <v>29</v>
      </c>
      <c r="L39" s="6"/>
      <c r="M39" s="26">
        <f t="shared" si="6"/>
        <v>6</v>
      </c>
      <c r="N39" s="26">
        <f t="shared" si="8"/>
        <v>26</v>
      </c>
    </row>
    <row r="40" spans="1:103" ht="12" customHeight="1" x14ac:dyDescent="0.3">
      <c r="A40" s="78">
        <f t="shared" si="5"/>
        <v>14</v>
      </c>
      <c r="B40" s="40" t="s">
        <v>7</v>
      </c>
      <c r="C40" s="55" t="s">
        <v>42</v>
      </c>
      <c r="D40" s="6"/>
      <c r="E40" s="38">
        <v>1998</v>
      </c>
      <c r="F40" s="31" t="s">
        <v>41</v>
      </c>
      <c r="G40" s="56"/>
      <c r="H40" s="56">
        <v>25.2</v>
      </c>
      <c r="I40" s="6"/>
      <c r="J40" s="40"/>
      <c r="K40" s="80"/>
      <c r="L40" s="6"/>
      <c r="M40" s="26">
        <f t="shared" si="6"/>
        <v>3</v>
      </c>
      <c r="N40" s="26">
        <f t="shared" si="8"/>
        <v>23</v>
      </c>
    </row>
    <row r="41" spans="1:103" ht="12" customHeight="1" x14ac:dyDescent="0.3">
      <c r="A41" s="78">
        <f t="shared" si="5"/>
        <v>15</v>
      </c>
      <c r="B41" s="26" t="s">
        <v>27</v>
      </c>
      <c r="C41" s="55" t="s">
        <v>92</v>
      </c>
      <c r="D41" s="6"/>
      <c r="E41" s="38">
        <v>2006</v>
      </c>
      <c r="F41" s="31" t="s">
        <v>41</v>
      </c>
      <c r="G41" s="56"/>
      <c r="H41" s="56">
        <v>23.2</v>
      </c>
      <c r="I41" s="6"/>
      <c r="J41" s="6"/>
      <c r="K41" s="6"/>
      <c r="L41" s="6"/>
      <c r="M41" s="26">
        <f t="shared" si="6"/>
        <v>5</v>
      </c>
      <c r="N41" s="26">
        <f t="shared" si="8"/>
        <v>25</v>
      </c>
    </row>
    <row r="42" spans="1:103" ht="12" customHeight="1" x14ac:dyDescent="0.3">
      <c r="A42" s="78">
        <f t="shared" si="5"/>
        <v>16</v>
      </c>
      <c r="B42" s="40" t="s">
        <v>7</v>
      </c>
      <c r="C42" s="55" t="s">
        <v>53</v>
      </c>
      <c r="D42" s="6"/>
      <c r="E42" s="38">
        <v>2000</v>
      </c>
      <c r="F42" s="31" t="s">
        <v>41</v>
      </c>
      <c r="G42" s="56"/>
      <c r="H42" s="56">
        <v>18.5</v>
      </c>
      <c r="I42" s="6"/>
      <c r="J42" s="40"/>
      <c r="K42" s="6"/>
      <c r="L42" s="6"/>
      <c r="M42" s="26">
        <f t="shared" si="6"/>
        <v>4</v>
      </c>
      <c r="N42" s="26">
        <f t="shared" si="8"/>
        <v>24</v>
      </c>
    </row>
    <row r="45" spans="1:103" x14ac:dyDescent="0.3">
      <c r="D45" t="s">
        <v>350</v>
      </c>
      <c r="L45" t="s">
        <v>292</v>
      </c>
      <c r="M45" t="s">
        <v>293</v>
      </c>
      <c r="O45" t="s">
        <v>292</v>
      </c>
      <c r="P45" t="s">
        <v>293</v>
      </c>
      <c r="R45" t="s">
        <v>292</v>
      </c>
      <c r="S45" t="s">
        <v>293</v>
      </c>
      <c r="U45" t="s">
        <v>294</v>
      </c>
    </row>
    <row r="46" spans="1:103" x14ac:dyDescent="0.3">
      <c r="L46" s="26" t="s">
        <v>347</v>
      </c>
      <c r="M46" s="25"/>
      <c r="N46" s="25"/>
      <c r="O46" s="26" t="s">
        <v>348</v>
      </c>
      <c r="P46" s="25"/>
      <c r="Q46" s="25"/>
      <c r="R46" s="26" t="s">
        <v>349</v>
      </c>
      <c r="U46" s="182" t="s">
        <v>242</v>
      </c>
    </row>
    <row r="47" spans="1:103" ht="15" customHeight="1" x14ac:dyDescent="0.3">
      <c r="A47" s="74"/>
      <c r="C47" s="51"/>
      <c r="D47" s="79" t="s">
        <v>79</v>
      </c>
      <c r="E47" s="466">
        <f>INT(A48/10)</f>
        <v>20</v>
      </c>
      <c r="F47" s="25"/>
      <c r="G47" s="25"/>
      <c r="H47" s="52"/>
      <c r="I47" s="34"/>
      <c r="J47" s="25"/>
      <c r="K47" s="63"/>
      <c r="L47" s="75"/>
      <c r="M47" s="26"/>
      <c r="U47" s="54"/>
    </row>
    <row r="48" spans="1:103" s="25" customFormat="1" ht="16.2" x14ac:dyDescent="0.25">
      <c r="A48" s="371">
        <f>A49</f>
        <v>203</v>
      </c>
      <c r="C48" s="351"/>
      <c r="F48" s="355" t="str">
        <f>F49</f>
        <v>Клуб 12</v>
      </c>
      <c r="H48" s="372">
        <f>H49</f>
        <v>2000</v>
      </c>
      <c r="I48" s="74"/>
      <c r="L48" s="26"/>
      <c r="O48" s="26"/>
      <c r="R48" s="26"/>
      <c r="U48" s="54">
        <f t="shared" ref="U48:U67" si="9">IF(MOD($A48,10)&lt;10,MOD($A48,10),IF($A48/10&gt;8,MOD($A48,80),IF($A48/10&gt;7,MOD($A48,70),IF($A48/10&gt;6,MOD($A48,60),IF($A48/10&gt;5,MOD($A48,50),IF($A48/10&gt;4,MOD($A48,40),IF($A48/10&gt;3,MOD($A48,30),IF($A48/10&gt;2,MOD($A48,20),MOD($A48,100)))))))))</f>
        <v>3</v>
      </c>
      <c r="CI48" s="352"/>
      <c r="CW48" s="353"/>
      <c r="CX48" s="353"/>
      <c r="CY48" s="353"/>
    </row>
    <row r="49" spans="1:523" s="25" customFormat="1" ht="13.2" x14ac:dyDescent="0.25">
      <c r="A49" s="5">
        <v>203</v>
      </c>
      <c r="B49" s="37" t="s">
        <v>30</v>
      </c>
      <c r="C49" s="55" t="s">
        <v>102</v>
      </c>
      <c r="D49" s="6"/>
      <c r="E49" s="354">
        <v>2001</v>
      </c>
      <c r="F49" s="271" t="s">
        <v>354</v>
      </c>
      <c r="G49" s="37"/>
      <c r="H49" s="45">
        <v>2000</v>
      </c>
      <c r="I49" s="174">
        <v>1</v>
      </c>
      <c r="J49" s="6"/>
      <c r="K49" s="6"/>
      <c r="L49" s="26" t="b">
        <f>IF($A49/4&lt;=1,8,IF($A49/4&lt;=2,1,IF($A49/4&lt;=3,7,IF($A49/4&lt;=4,2,IF($A49/4&lt;=5,6,IF($A49/4&lt;=6,3,IF($A49/4&lt;=7,5,IF($A49/4&lt;=8,4,IF($A49/4&lt;=9,8,IF($A49/4&lt;=10,1,IF($A49/4&lt;=11,7,IF($A49/4&lt;=12,2,IF($A49/4&lt;=13,6,IF($A49/4&lt;=14,3,IF($A49/4&lt;=15,5,IF($A49/4&lt;=16,4,IF($A49/4&lt;=17,8,IF($A49/4&lt;=18,1,IF($A49/4&lt;=19,7,IF($A49/4&lt;=20,2,IF($A49/4&lt;=21,6,IF($A49/4&lt;=22,3,IF($A49/4&lt;=23,5,IF($A49/4&lt;=24,4,IF($A49/4&lt;=25,8,IF($A49/4&lt;=26,1,IF($A49/4&lt;=27,7,IF($A49/4&lt;=28,2,IF($A49/4&lt;=29,6,IF($A49/4&lt;=30,3,IF($A49/4&lt;=31,5,IF($A49/4&lt;=32,4,IF($A49/4&lt;=33,8,IF($A49/4&lt;=34,1,IF($A49/4&lt;=35,7,IF($A49/4&lt;=36,2,IF($A49/4&lt;=37,6,IF($A49/4&lt;=38,3,IF($A49/4&lt;=39,5,IF($A49/4&lt;=40,4))))))))))))))))))))))))))))))))))))))))</f>
        <v>0</v>
      </c>
      <c r="M49" s="25">
        <f>L49+200</f>
        <v>200</v>
      </c>
      <c r="N49" s="6"/>
      <c r="O49" s="26" t="b">
        <f>IF($A49/4&lt;=1,4,IF($A49/4&lt;=2,1,IF($A49/4&lt;=3,3,IF($A49/4&lt;=4,2,IF($A49/4&lt;=5,4,IF($A49/4&lt;=6,1,IF($A49/4&lt;=7,3,IF($A49/4&lt;=8,2,IF($A49/4&lt;=9,4,IF($A49/4&lt;=10,1,IF($A49/4&lt;=11,3,IF($A49/4&lt;=12,2,IF($A49/4&lt;=13,4,IF($A49/4&lt;=14,1,IF($A49/4&lt;=15,3,IF($A49/4&lt;=16,2,IF($A49/4&lt;=17,4,IF($A49/4&lt;=18,1,IF($A49/4&lt;=19,3,IF($A49/4&lt;=20,2,IF($A49/4&lt;=21,4,IF($A49/4&lt;=22,1,IF($A49/4&lt;=23,3,IF($A49/4&lt;=24,2,IF($A49/4&lt;=25,4,IF($A49/4&lt;=26,1,IF($A49/4&lt;=27,3,IF($A49/4&lt;=28,2,IF($A49/4&lt;=29,4,IF($A49/4&lt;=30,1,IF($A49/4&lt;=31,3,IF($A49/4&lt;=32,2,IF($A49/4&lt;=33,4,IF($A49/4&lt;=34,1,IF($A49/4&lt;=35,3,IF($A49/4&lt;=36,2))))))))))))))))))))))))))))))))))))</f>
        <v>0</v>
      </c>
      <c r="P49" s="25">
        <f>P41+10</f>
        <v>10</v>
      </c>
      <c r="Q49" s="6"/>
      <c r="R49" s="26" t="b">
        <f>IF($A49/4&lt;=1,6,IF($A49/4&lt;=2,1,IF($A49/4&lt;=3,5,IF($A49/4&lt;=4,2,IF($A49/4&lt;=5,4,IF($A49/4&lt;=6,3,IF($A49/4&lt;=7,6,IF($A49/4&lt;=8,1,IF($A49/4&lt;=9,5,IF($A49/4&lt;=10,2,IF($A49/4&lt;=11,4,IF($A49/4&lt;=12,3,IF($A49/4&lt;=13,6,IF($A49/4&lt;=14,1,IF($A49/4&lt;=15,5,IF($A49/4&lt;=16,2,IF($A49/4&lt;=17,4,IF($A49/4&lt;=18,3,IF($A49/4&lt;=19,6,IF($A49/4&lt;=20,1,IF($A49/4&lt;=21,5,IF($A49/4&lt;=22,2,IF($A49/4&lt;=23,4,IF($A49/4&lt;=24,3,IF($A49/4&lt;=25,6,IF($A49/4&lt;=26,1,IF($A49/4&lt;=27,5,IF($A49/4&lt;=28,2,IF($A49/4&lt;=29,4,IF($A49/4&lt;=30,3,IF($A49/4&lt;=31,6,IF($A49/4&lt;=32,1,IF($A49/4&lt;=33,5,IF($A49/4&lt;=34,2,IF($A49/4&lt;=35,4,IF($A49/4&lt;=36,3))))))))))))))))))))))))))))))))))))</f>
        <v>0</v>
      </c>
      <c r="S49" s="25">
        <f>R49+200</f>
        <v>200</v>
      </c>
      <c r="T49" s="6"/>
      <c r="U49" s="54">
        <f t="shared" si="9"/>
        <v>3</v>
      </c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  <c r="IV49" s="6"/>
      <c r="IW49" s="6"/>
      <c r="IX49" s="6"/>
      <c r="IY49" s="6"/>
      <c r="IZ49" s="6"/>
      <c r="JA49" s="6"/>
      <c r="JB49" s="6"/>
      <c r="JC49" s="6"/>
      <c r="JD49" s="6"/>
      <c r="JE49" s="6"/>
      <c r="JF49" s="6"/>
      <c r="JG49" s="6"/>
      <c r="JH49" s="6"/>
      <c r="JI49" s="6"/>
      <c r="JJ49" s="6"/>
      <c r="JK49" s="6"/>
      <c r="JL49" s="6"/>
      <c r="JM49" s="6"/>
      <c r="JN49" s="6"/>
      <c r="JO49" s="6"/>
      <c r="JP49" s="6"/>
      <c r="JQ49" s="6"/>
      <c r="JR49" s="6"/>
      <c r="JS49" s="6"/>
      <c r="JT49" s="6"/>
      <c r="JU49" s="6"/>
      <c r="JV49" s="6"/>
      <c r="JW49" s="6"/>
      <c r="JX49" s="6"/>
      <c r="JY49" s="6"/>
      <c r="JZ49" s="6"/>
      <c r="KA49" s="6"/>
      <c r="KB49" s="6"/>
      <c r="KC49" s="6"/>
      <c r="KD49" s="6"/>
      <c r="KE49" s="6"/>
      <c r="KF49" s="6"/>
      <c r="KG49" s="6"/>
      <c r="KH49" s="6"/>
      <c r="KI49" s="6"/>
      <c r="KJ49" s="6"/>
      <c r="KK49" s="6"/>
      <c r="KL49" s="6"/>
      <c r="KM49" s="6"/>
      <c r="KN49" s="6"/>
      <c r="KO49" s="6"/>
      <c r="KP49" s="6"/>
      <c r="KQ49" s="6"/>
      <c r="KR49" s="6"/>
      <c r="KS49" s="6"/>
      <c r="KT49" s="6"/>
      <c r="KU49" s="6"/>
      <c r="KV49" s="6"/>
      <c r="KW49" s="6"/>
      <c r="KX49" s="6"/>
      <c r="KY49" s="6"/>
      <c r="KZ49" s="6"/>
      <c r="LA49" s="6"/>
      <c r="LB49" s="6"/>
      <c r="LC49" s="6"/>
      <c r="LD49" s="6"/>
      <c r="LE49" s="6"/>
      <c r="LF49" s="6"/>
      <c r="LG49" s="6"/>
      <c r="LH49" s="6"/>
      <c r="LI49" s="6"/>
      <c r="LJ49" s="6"/>
      <c r="LK49" s="6"/>
      <c r="LL49" s="6"/>
      <c r="LM49" s="6"/>
      <c r="LN49" s="6"/>
      <c r="LO49" s="6"/>
      <c r="LP49" s="6"/>
      <c r="LQ49" s="6"/>
      <c r="LR49" s="6"/>
      <c r="LS49" s="6"/>
      <c r="LT49" s="6"/>
      <c r="LU49" s="6"/>
      <c r="LV49" s="6"/>
      <c r="LW49" s="6"/>
      <c r="LX49" s="6"/>
      <c r="LY49" s="6"/>
      <c r="LZ49" s="6"/>
      <c r="MA49" s="6"/>
      <c r="MB49" s="6"/>
      <c r="MC49" s="6"/>
      <c r="MD49" s="6"/>
      <c r="ME49" s="6"/>
      <c r="MF49" s="6"/>
      <c r="MG49" s="6"/>
      <c r="MH49" s="6"/>
      <c r="MI49" s="6"/>
      <c r="MJ49" s="6"/>
      <c r="MK49" s="6"/>
      <c r="ML49" s="6"/>
      <c r="MM49" s="6"/>
      <c r="MN49" s="6"/>
      <c r="MO49" s="6"/>
      <c r="MP49" s="6"/>
      <c r="MQ49" s="6"/>
      <c r="MR49" s="6"/>
      <c r="MS49" s="6"/>
      <c r="MT49" s="6"/>
      <c r="MU49" s="6"/>
      <c r="MV49" s="6"/>
      <c r="MW49" s="6"/>
      <c r="MX49" s="6"/>
      <c r="MY49" s="6"/>
      <c r="MZ49" s="6"/>
      <c r="NA49" s="6"/>
      <c r="NB49" s="6"/>
      <c r="NC49" s="6"/>
      <c r="ND49" s="6"/>
      <c r="NE49" s="6"/>
      <c r="NF49" s="6"/>
      <c r="NG49" s="6"/>
      <c r="NH49" s="6"/>
      <c r="NI49" s="6"/>
      <c r="NJ49" s="6"/>
      <c r="NK49" s="6"/>
      <c r="NL49" s="6"/>
      <c r="NM49" s="6"/>
      <c r="NN49" s="6"/>
      <c r="NO49" s="6"/>
      <c r="NP49" s="6"/>
      <c r="NQ49" s="6"/>
      <c r="NR49" s="6"/>
      <c r="NS49" s="6"/>
      <c r="NT49" s="6"/>
      <c r="NU49" s="6"/>
      <c r="NV49" s="6"/>
      <c r="NW49" s="6"/>
      <c r="NX49" s="6"/>
      <c r="NY49" s="6"/>
      <c r="NZ49" s="6"/>
      <c r="OA49" s="6"/>
      <c r="OB49" s="6"/>
      <c r="OC49" s="6"/>
      <c r="OD49" s="6"/>
      <c r="OE49" s="6"/>
      <c r="OF49" s="6"/>
      <c r="OG49" s="6"/>
      <c r="OH49" s="6"/>
      <c r="OI49" s="6"/>
      <c r="OJ49" s="6"/>
      <c r="OK49" s="6"/>
      <c r="OL49" s="6"/>
      <c r="OM49" s="6"/>
      <c r="ON49" s="6"/>
      <c r="OO49" s="6"/>
      <c r="OP49" s="6"/>
      <c r="OQ49" s="6"/>
      <c r="OR49" s="6"/>
      <c r="OS49" s="6"/>
      <c r="OT49" s="6"/>
      <c r="OU49" s="6"/>
      <c r="OV49" s="6"/>
      <c r="OW49" s="6"/>
      <c r="OX49" s="6"/>
      <c r="OY49" s="6"/>
      <c r="OZ49" s="6"/>
      <c r="PA49" s="6"/>
      <c r="PB49" s="6"/>
      <c r="PC49" s="6"/>
      <c r="PD49" s="6"/>
      <c r="PE49" s="6"/>
      <c r="PF49" s="6"/>
      <c r="PG49" s="6"/>
      <c r="PH49" s="6"/>
      <c r="PI49" s="6"/>
      <c r="PJ49" s="6"/>
      <c r="PK49" s="6"/>
      <c r="PL49" s="6"/>
      <c r="PM49" s="6"/>
      <c r="PN49" s="6"/>
      <c r="PO49" s="6"/>
      <c r="PP49" s="6"/>
      <c r="PQ49" s="6"/>
      <c r="PR49" s="6"/>
      <c r="PS49" s="6"/>
      <c r="PT49" s="6"/>
      <c r="PU49" s="6"/>
      <c r="PV49" s="6"/>
      <c r="PW49" s="6"/>
      <c r="PX49" s="6"/>
      <c r="PY49" s="6"/>
      <c r="PZ49" s="6"/>
      <c r="QA49" s="6"/>
      <c r="QB49" s="6"/>
      <c r="QC49" s="6"/>
      <c r="QD49" s="6"/>
      <c r="QE49" s="6"/>
      <c r="QF49" s="6"/>
      <c r="QG49" s="6"/>
      <c r="QH49" s="6"/>
      <c r="QI49" s="6"/>
      <c r="QJ49" s="6"/>
      <c r="QK49" s="6"/>
      <c r="QL49" s="6"/>
      <c r="QM49" s="6"/>
      <c r="QN49" s="6"/>
      <c r="QO49" s="6"/>
      <c r="QP49" s="6"/>
      <c r="QQ49" s="6"/>
      <c r="QR49" s="6"/>
      <c r="QS49" s="6"/>
      <c r="QT49" s="6"/>
      <c r="QU49" s="6"/>
      <c r="QV49" s="6"/>
      <c r="QW49" s="6"/>
      <c r="QX49" s="6"/>
      <c r="QY49" s="6"/>
      <c r="QZ49" s="6"/>
      <c r="RA49" s="6"/>
      <c r="RB49" s="6"/>
      <c r="RC49" s="6"/>
      <c r="RD49" s="6"/>
      <c r="RE49" s="6"/>
      <c r="RF49" s="6"/>
      <c r="RG49" s="6"/>
      <c r="RH49" s="6"/>
      <c r="RI49" s="6"/>
      <c r="RJ49" s="6"/>
      <c r="RK49" s="6"/>
      <c r="RL49" s="6"/>
      <c r="RM49" s="6"/>
      <c r="RN49" s="6"/>
      <c r="RO49" s="6"/>
      <c r="RP49" s="6"/>
      <c r="RQ49" s="6"/>
      <c r="RR49" s="6"/>
      <c r="RS49" s="6"/>
      <c r="RT49" s="6"/>
      <c r="RU49" s="6"/>
      <c r="RV49" s="6"/>
      <c r="RW49" s="6"/>
      <c r="RX49" s="6"/>
      <c r="RY49" s="6"/>
      <c r="RZ49" s="6"/>
      <c r="SA49" s="6"/>
      <c r="SB49" s="6"/>
      <c r="SC49" s="6"/>
      <c r="SD49" s="6"/>
      <c r="SE49" s="6"/>
      <c r="SF49" s="6"/>
      <c r="SG49" s="6"/>
      <c r="SH49" s="6"/>
      <c r="SI49" s="6"/>
      <c r="SJ49" s="6"/>
      <c r="SK49" s="6"/>
      <c r="SL49" s="6"/>
      <c r="SM49" s="6"/>
      <c r="SN49" s="6"/>
      <c r="SO49" s="6"/>
      <c r="SP49" s="6"/>
      <c r="SQ49" s="6"/>
      <c r="SR49" s="6"/>
      <c r="SS49" s="6"/>
      <c r="ST49" s="6"/>
      <c r="SU49" s="6"/>
      <c r="SV49" s="6"/>
      <c r="SW49" s="6"/>
      <c r="SX49" s="6"/>
      <c r="SY49" s="6"/>
      <c r="SZ49" s="6"/>
      <c r="TA49" s="6"/>
      <c r="TB49" s="6"/>
      <c r="TC49" s="6"/>
    </row>
    <row r="50" spans="1:523" s="25" customFormat="1" ht="13.2" x14ac:dyDescent="0.25">
      <c r="A50" s="5">
        <v>203</v>
      </c>
      <c r="B50" s="37" t="s">
        <v>31</v>
      </c>
      <c r="C50" s="55" t="s">
        <v>84</v>
      </c>
      <c r="D50" s="6"/>
      <c r="E50" s="354">
        <v>2001</v>
      </c>
      <c r="F50" s="271" t="s">
        <v>354</v>
      </c>
      <c r="G50" s="37"/>
      <c r="H50" s="45">
        <v>2000</v>
      </c>
      <c r="I50" s="174">
        <v>2</v>
      </c>
      <c r="J50" s="6"/>
      <c r="K50" s="6"/>
      <c r="L50" s="26" t="b">
        <f>IF($A50/4&lt;=1,8,IF($A50/4&lt;=2,1,IF($A50/4&lt;=3,7,IF($A50/4&lt;=4,2,IF($A50/4&lt;=5,6,IF($A50/4&lt;=6,3,IF($A50/4&lt;=7,5,IF($A50/4&lt;=8,4,IF($A50/4&lt;=9,8,IF($A50/4&lt;=10,1,IF($A50/4&lt;=11,7,IF($A50/4&lt;=12,2,IF($A50/4&lt;=13,6,IF($A50/4&lt;=14,3,IF($A50/4&lt;=15,5,IF($A50/4&lt;=16,4,IF($A50/4&lt;=17,8,IF($A50/4&lt;=18,1,IF($A50/4&lt;=19,7,IF($A50/4&lt;=20,2,IF($A50/4&lt;=21,6,IF($A50/4&lt;=22,3,IF($A50/4&lt;=23,5,IF($A50/4&lt;=24,4,IF($A50/4&lt;=25,8,IF($A50/4&lt;=26,1,IF($A50/4&lt;=27,7,IF($A50/4&lt;=28,2,IF($A50/4&lt;=29,6,IF($A50/4&lt;=30,3,IF($A50/4&lt;=31,5,IF($A50/4&lt;=32,4,IF($A50/4&lt;=33,8,IF($A50/4&lt;=34,1,IF($A50/4&lt;=35,7,IF($A50/4&lt;=36,2,IF($A50/4&lt;=37,6,IF($A50/4&lt;=38,3,IF($A50/4&lt;=39,5,IF($A50/4&lt;=40,4))))))))))))))))))))))))))))))))))))))))</f>
        <v>0</v>
      </c>
      <c r="M50" s="25">
        <f>L50+200</f>
        <v>200</v>
      </c>
      <c r="N50" s="6"/>
      <c r="O50" s="26" t="b">
        <f>IF($A50/4&lt;=1,4,IF($A50/4&lt;=2,1,IF($A50/4&lt;=3,3,IF($A50/4&lt;=4,2,IF($A50/4&lt;=5,4,IF($A50/4&lt;=6,1,IF($A50/4&lt;=7,3,IF($A50/4&lt;=8,2,IF($A50/4&lt;=9,4,IF($A50/4&lt;=10,1,IF($A50/4&lt;=11,3,IF($A50/4&lt;=12,2,IF($A50/4&lt;=13,4,IF($A50/4&lt;=14,1,IF($A50/4&lt;=15,3,IF($A50/4&lt;=16,2,IF($A50/4&lt;=17,4,IF($A50/4&lt;=18,1,IF($A50/4&lt;=19,3,IF($A50/4&lt;=20,2,IF($A50/4&lt;=21,4,IF($A50/4&lt;=22,1,IF($A50/4&lt;=23,3,IF($A50/4&lt;=24,2,IF($A50/4&lt;=25,4,IF($A50/4&lt;=26,1,IF($A50/4&lt;=27,3,IF($A50/4&lt;=28,2,IF($A50/4&lt;=29,4,IF($A50/4&lt;=30,1,IF($A50/4&lt;=31,3,IF($A50/4&lt;=32,2,IF($A50/4&lt;=33,4,IF($A50/4&lt;=34,1,IF($A50/4&lt;=35,3,IF($A50/4&lt;=36,2))))))))))))))))))))))))))))))))))))</f>
        <v>0</v>
      </c>
      <c r="P50" s="25">
        <f>P42+10</f>
        <v>10</v>
      </c>
      <c r="Q50" s="6"/>
      <c r="R50" s="26" t="b">
        <f>IF($A50/4&lt;=1,6,IF($A50/4&lt;=2,1,IF($A50/4&lt;=3,5,IF($A50/4&lt;=4,2,IF($A50/4&lt;=5,4,IF($A50/4&lt;=6,3,IF($A50/4&lt;=7,6,IF($A50/4&lt;=8,1,IF($A50/4&lt;=9,5,IF($A50/4&lt;=10,2,IF($A50/4&lt;=11,4,IF($A50/4&lt;=12,3,IF($A50/4&lt;=13,6,IF($A50/4&lt;=14,1,IF($A50/4&lt;=15,5,IF($A50/4&lt;=16,2,IF($A50/4&lt;=17,4,IF($A50/4&lt;=18,3,IF($A50/4&lt;=19,6,IF($A50/4&lt;=20,1,IF($A50/4&lt;=21,5,IF($A50/4&lt;=22,2,IF($A50/4&lt;=23,4,IF($A50/4&lt;=24,3,IF($A50/4&lt;=25,6,IF($A50/4&lt;=26,1,IF($A50/4&lt;=27,5,IF($A50/4&lt;=28,2,IF($A50/4&lt;=29,4,IF($A50/4&lt;=30,3,IF($A50/4&lt;=31,6,IF($A50/4&lt;=32,1,IF($A50/4&lt;=33,5,IF($A50/4&lt;=34,2,IF($A50/4&lt;=35,4,IF($A50/4&lt;=36,3))))))))))))))))))))))))))))))))))))</f>
        <v>0</v>
      </c>
      <c r="S50" s="25">
        <f>R50+200</f>
        <v>200</v>
      </c>
      <c r="T50" s="6"/>
      <c r="U50" s="54">
        <f t="shared" si="9"/>
        <v>3</v>
      </c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  <c r="IS50" s="6"/>
      <c r="IT50" s="6"/>
      <c r="IU50" s="6"/>
      <c r="IV50" s="6"/>
      <c r="IW50" s="6"/>
      <c r="IX50" s="6"/>
      <c r="IY50" s="6"/>
      <c r="IZ50" s="6"/>
      <c r="JA50" s="6"/>
      <c r="JB50" s="6"/>
      <c r="JC50" s="6"/>
      <c r="JD50" s="6"/>
      <c r="JE50" s="6"/>
      <c r="JF50" s="6"/>
      <c r="JG50" s="6"/>
      <c r="JH50" s="6"/>
      <c r="JI50" s="6"/>
      <c r="JJ50" s="6"/>
      <c r="JK50" s="6"/>
      <c r="JL50" s="6"/>
      <c r="JM50" s="6"/>
      <c r="JN50" s="6"/>
      <c r="JO50" s="6"/>
      <c r="JP50" s="6"/>
      <c r="JQ50" s="6"/>
      <c r="JR50" s="6"/>
      <c r="JS50" s="6"/>
      <c r="JT50" s="6"/>
      <c r="JU50" s="6"/>
      <c r="JV50" s="6"/>
      <c r="JW50" s="6"/>
      <c r="JX50" s="6"/>
      <c r="JY50" s="6"/>
      <c r="JZ50" s="6"/>
      <c r="KA50" s="6"/>
      <c r="KB50" s="6"/>
      <c r="KC50" s="6"/>
      <c r="KD50" s="6"/>
      <c r="KE50" s="6"/>
      <c r="KF50" s="6"/>
      <c r="KG50" s="6"/>
      <c r="KH50" s="6"/>
      <c r="KI50" s="6"/>
      <c r="KJ50" s="6"/>
      <c r="KK50" s="6"/>
      <c r="KL50" s="6"/>
      <c r="KM50" s="6"/>
      <c r="KN50" s="6"/>
      <c r="KO50" s="6"/>
      <c r="KP50" s="6"/>
      <c r="KQ50" s="6"/>
      <c r="KR50" s="6"/>
      <c r="KS50" s="6"/>
      <c r="KT50" s="6"/>
      <c r="KU50" s="6"/>
      <c r="KV50" s="6"/>
      <c r="KW50" s="6"/>
      <c r="KX50" s="6"/>
      <c r="KY50" s="6"/>
      <c r="KZ50" s="6"/>
      <c r="LA50" s="6"/>
      <c r="LB50" s="6"/>
      <c r="LC50" s="6"/>
      <c r="LD50" s="6"/>
      <c r="LE50" s="6"/>
      <c r="LF50" s="6"/>
      <c r="LG50" s="6"/>
      <c r="LH50" s="6"/>
      <c r="LI50" s="6"/>
      <c r="LJ50" s="6"/>
      <c r="LK50" s="6"/>
      <c r="LL50" s="6"/>
      <c r="LM50" s="6"/>
      <c r="LN50" s="6"/>
      <c r="LO50" s="6"/>
      <c r="LP50" s="6"/>
      <c r="LQ50" s="6"/>
      <c r="LR50" s="6"/>
      <c r="LS50" s="6"/>
      <c r="LT50" s="6"/>
      <c r="LU50" s="6"/>
      <c r="LV50" s="6"/>
      <c r="LW50" s="6"/>
      <c r="LX50" s="6"/>
      <c r="LY50" s="6"/>
      <c r="LZ50" s="6"/>
      <c r="MA50" s="6"/>
      <c r="MB50" s="6"/>
      <c r="MC50" s="6"/>
      <c r="MD50" s="6"/>
      <c r="ME50" s="6"/>
      <c r="MF50" s="6"/>
      <c r="MG50" s="6"/>
      <c r="MH50" s="6"/>
      <c r="MI50" s="6"/>
      <c r="MJ50" s="6"/>
      <c r="MK50" s="6"/>
      <c r="ML50" s="6"/>
      <c r="MM50" s="6"/>
      <c r="MN50" s="6"/>
      <c r="MO50" s="6"/>
      <c r="MP50" s="6"/>
      <c r="MQ50" s="6"/>
      <c r="MR50" s="6"/>
      <c r="MS50" s="6"/>
      <c r="MT50" s="6"/>
      <c r="MU50" s="6"/>
      <c r="MV50" s="6"/>
      <c r="MW50" s="6"/>
      <c r="MX50" s="6"/>
      <c r="MY50" s="6"/>
      <c r="MZ50" s="6"/>
      <c r="NA50" s="6"/>
      <c r="NB50" s="6"/>
      <c r="NC50" s="6"/>
      <c r="ND50" s="6"/>
      <c r="NE50" s="6"/>
      <c r="NF50" s="6"/>
      <c r="NG50" s="6"/>
      <c r="NH50" s="6"/>
      <c r="NI50" s="6"/>
      <c r="NJ50" s="6"/>
      <c r="NK50" s="6"/>
      <c r="NL50" s="6"/>
      <c r="NM50" s="6"/>
      <c r="NN50" s="6"/>
      <c r="NO50" s="6"/>
      <c r="NP50" s="6"/>
      <c r="NQ50" s="6"/>
      <c r="NR50" s="6"/>
      <c r="NS50" s="6"/>
      <c r="NT50" s="6"/>
      <c r="NU50" s="6"/>
      <c r="NV50" s="6"/>
      <c r="NW50" s="6"/>
      <c r="NX50" s="6"/>
      <c r="NY50" s="6"/>
      <c r="NZ50" s="6"/>
      <c r="OA50" s="6"/>
      <c r="OB50" s="6"/>
      <c r="OC50" s="6"/>
      <c r="OD50" s="6"/>
      <c r="OE50" s="6"/>
      <c r="OF50" s="6"/>
      <c r="OG50" s="6"/>
      <c r="OH50" s="6"/>
      <c r="OI50" s="6"/>
      <c r="OJ50" s="6"/>
      <c r="OK50" s="6"/>
      <c r="OL50" s="6"/>
      <c r="OM50" s="6"/>
      <c r="ON50" s="6"/>
      <c r="OO50" s="6"/>
      <c r="OP50" s="6"/>
      <c r="OQ50" s="6"/>
      <c r="OR50" s="6"/>
      <c r="OS50" s="6"/>
      <c r="OT50" s="6"/>
      <c r="OU50" s="6"/>
      <c r="OV50" s="6"/>
      <c r="OW50" s="6"/>
      <c r="OX50" s="6"/>
      <c r="OY50" s="6"/>
      <c r="OZ50" s="6"/>
      <c r="PA50" s="6"/>
      <c r="PB50" s="6"/>
      <c r="PC50" s="6"/>
      <c r="PD50" s="6"/>
      <c r="PE50" s="6"/>
      <c r="PF50" s="6"/>
      <c r="PG50" s="6"/>
      <c r="PH50" s="6"/>
      <c r="PI50" s="6"/>
      <c r="PJ50" s="6"/>
      <c r="PK50" s="6"/>
      <c r="PL50" s="6"/>
      <c r="PM50" s="6"/>
      <c r="PN50" s="6"/>
      <c r="PO50" s="6"/>
      <c r="PP50" s="6"/>
      <c r="PQ50" s="6"/>
      <c r="PR50" s="6"/>
      <c r="PS50" s="6"/>
      <c r="PT50" s="6"/>
      <c r="PU50" s="6"/>
      <c r="PV50" s="6"/>
      <c r="PW50" s="6"/>
      <c r="PX50" s="6"/>
      <c r="PY50" s="6"/>
      <c r="PZ50" s="6"/>
      <c r="QA50" s="6"/>
      <c r="QB50" s="6"/>
      <c r="QC50" s="6"/>
      <c r="QD50" s="6"/>
      <c r="QE50" s="6"/>
      <c r="QF50" s="6"/>
      <c r="QG50" s="6"/>
      <c r="QH50" s="6"/>
      <c r="QI50" s="6"/>
      <c r="QJ50" s="6"/>
      <c r="QK50" s="6"/>
      <c r="QL50" s="6"/>
      <c r="QM50" s="6"/>
      <c r="QN50" s="6"/>
      <c r="QO50" s="6"/>
      <c r="QP50" s="6"/>
      <c r="QQ50" s="6"/>
      <c r="QR50" s="6"/>
      <c r="QS50" s="6"/>
      <c r="QT50" s="6"/>
      <c r="QU50" s="6"/>
      <c r="QV50" s="6"/>
      <c r="QW50" s="6"/>
      <c r="QX50" s="6"/>
      <c r="QY50" s="6"/>
      <c r="QZ50" s="6"/>
      <c r="RA50" s="6"/>
      <c r="RB50" s="6"/>
      <c r="RC50" s="6"/>
      <c r="RD50" s="6"/>
      <c r="RE50" s="6"/>
      <c r="RF50" s="6"/>
      <c r="RG50" s="6"/>
      <c r="RH50" s="6"/>
      <c r="RI50" s="6"/>
      <c r="RJ50" s="6"/>
      <c r="RK50" s="6"/>
      <c r="RL50" s="6"/>
      <c r="RM50" s="6"/>
      <c r="RN50" s="6"/>
      <c r="RO50" s="6"/>
      <c r="RP50" s="6"/>
      <c r="RQ50" s="6"/>
      <c r="RR50" s="6"/>
      <c r="RS50" s="6"/>
      <c r="RT50" s="6"/>
      <c r="RU50" s="6"/>
      <c r="RV50" s="6"/>
      <c r="RW50" s="6"/>
      <c r="RX50" s="6"/>
      <c r="RY50" s="6"/>
      <c r="RZ50" s="6"/>
      <c r="SA50" s="6"/>
      <c r="SB50" s="6"/>
      <c r="SC50" s="6"/>
      <c r="SD50" s="6"/>
      <c r="SE50" s="6"/>
      <c r="SF50" s="6"/>
      <c r="SG50" s="6"/>
      <c r="SH50" s="6"/>
      <c r="SI50" s="6"/>
      <c r="SJ50" s="6"/>
      <c r="SK50" s="6"/>
      <c r="SL50" s="6"/>
      <c r="SM50" s="6"/>
      <c r="SN50" s="6"/>
      <c r="SO50" s="6"/>
      <c r="SP50" s="6"/>
      <c r="SQ50" s="6"/>
      <c r="SR50" s="6"/>
      <c r="SS50" s="6"/>
      <c r="ST50" s="6"/>
      <c r="SU50" s="6"/>
      <c r="SV50" s="6"/>
      <c r="SW50" s="6"/>
      <c r="SX50" s="6"/>
      <c r="SY50" s="6"/>
      <c r="SZ50" s="6"/>
      <c r="TA50" s="6"/>
      <c r="TB50" s="6"/>
      <c r="TC50" s="6"/>
    </row>
    <row r="51" spans="1:523" s="25" customFormat="1" ht="13.2" x14ac:dyDescent="0.25">
      <c r="A51" s="5">
        <v>203</v>
      </c>
      <c r="B51" s="37" t="s">
        <v>56</v>
      </c>
      <c r="C51" s="55" t="s">
        <v>89</v>
      </c>
      <c r="E51" s="354">
        <v>2003</v>
      </c>
      <c r="F51" s="271" t="s">
        <v>354</v>
      </c>
      <c r="G51" s="37"/>
      <c r="H51" s="45">
        <v>2000</v>
      </c>
      <c r="I51" s="174">
        <v>3</v>
      </c>
      <c r="J51" s="6"/>
      <c r="K51" s="6"/>
      <c r="L51" s="26" t="b">
        <f>IF($A51/4&lt;=1,8,IF($A51/4&lt;=2,1,IF($A51/4&lt;=3,7,IF($A51/4&lt;=4,2,IF($A51/4&lt;=5,6,IF($A51/4&lt;=6,3,IF($A51/4&lt;=7,5,IF($A51/4&lt;=8,4,IF($A51/4&lt;=9,8,IF($A51/4&lt;=10,1,IF($A51/4&lt;=11,7,IF($A51/4&lt;=12,2,IF($A51/4&lt;=13,6,IF($A51/4&lt;=14,3,IF($A51/4&lt;=15,5,IF($A51/4&lt;=16,4,IF($A51/4&lt;=17,8,IF($A51/4&lt;=18,1,IF($A51/4&lt;=19,7,IF($A51/4&lt;=20,2,IF($A51/4&lt;=21,6,IF($A51/4&lt;=22,3,IF($A51/4&lt;=23,5,IF($A51/4&lt;=24,4,IF($A51/4&lt;=25,8,IF($A51/4&lt;=26,1,IF($A51/4&lt;=27,7,IF($A51/4&lt;=28,2,IF($A51/4&lt;=29,6,IF($A51/4&lt;=30,3,IF($A51/4&lt;=31,5,IF($A51/4&lt;=32,4,IF($A51/4&lt;=33,8,IF($A51/4&lt;=34,1,IF($A51/4&lt;=35,7,IF($A51/4&lt;=36,2,IF($A51/4&lt;=37,6,IF($A51/4&lt;=38,3,IF($A51/4&lt;=39,5,IF($A51/4&lt;=40,4))))))))))))))))))))))))))))))))))))))))</f>
        <v>0</v>
      </c>
      <c r="M51" s="25">
        <f>L51+200</f>
        <v>200</v>
      </c>
      <c r="N51" s="6"/>
      <c r="O51" s="26" t="b">
        <f>IF($A51/4&lt;=1,4,IF($A51/4&lt;=2,1,IF($A51/4&lt;=3,3,IF($A51/4&lt;=4,2,IF($A51/4&lt;=5,4,IF($A51/4&lt;=6,1,IF($A51/4&lt;=7,3,IF($A51/4&lt;=8,2,IF($A51/4&lt;=9,4,IF($A51/4&lt;=10,1,IF($A51/4&lt;=11,3,IF($A51/4&lt;=12,2,IF($A51/4&lt;=13,4,IF($A51/4&lt;=14,1,IF($A51/4&lt;=15,3,IF($A51/4&lt;=16,2,IF($A51/4&lt;=17,4,IF($A51/4&lt;=18,1,IF($A51/4&lt;=19,3,IF($A51/4&lt;=20,2,IF($A51/4&lt;=21,4,IF($A51/4&lt;=22,1,IF($A51/4&lt;=23,3,IF($A51/4&lt;=24,2,IF($A51/4&lt;=25,4,IF($A51/4&lt;=26,1,IF($A51/4&lt;=27,3,IF($A51/4&lt;=28,2,IF($A51/4&lt;=29,4,IF($A51/4&lt;=30,1,IF($A51/4&lt;=31,3,IF($A51/4&lt;=32,2,IF($A51/4&lt;=33,4,IF($A51/4&lt;=34,1,IF($A51/4&lt;=35,3,IF($A51/4&lt;=36,2))))))))))))))))))))))))))))))))))))</f>
        <v>0</v>
      </c>
      <c r="P51" s="25">
        <f>P43+10</f>
        <v>10</v>
      </c>
      <c r="Q51" s="6"/>
      <c r="R51" s="26" t="b">
        <f>IF($A51/4&lt;=1,6,IF($A51/4&lt;=2,1,IF($A51/4&lt;=3,5,IF($A51/4&lt;=4,2,IF($A51/4&lt;=5,4,IF($A51/4&lt;=6,3,IF($A51/4&lt;=7,6,IF($A51/4&lt;=8,1,IF($A51/4&lt;=9,5,IF($A51/4&lt;=10,2,IF($A51/4&lt;=11,4,IF($A51/4&lt;=12,3,IF($A51/4&lt;=13,6,IF($A51/4&lt;=14,1,IF($A51/4&lt;=15,5,IF($A51/4&lt;=16,2,IF($A51/4&lt;=17,4,IF($A51/4&lt;=18,3,IF($A51/4&lt;=19,6,IF($A51/4&lt;=20,1,IF($A51/4&lt;=21,5,IF($A51/4&lt;=22,2,IF($A51/4&lt;=23,4,IF($A51/4&lt;=24,3,IF($A51/4&lt;=25,6,IF($A51/4&lt;=26,1,IF($A51/4&lt;=27,5,IF($A51/4&lt;=28,2,IF($A51/4&lt;=29,4,IF($A51/4&lt;=30,3,IF($A51/4&lt;=31,6,IF($A51/4&lt;=32,1,IF($A51/4&lt;=33,5,IF($A51/4&lt;=34,2,IF($A51/4&lt;=35,4,IF($A51/4&lt;=36,3))))))))))))))))))))))))))))))))))))</f>
        <v>0</v>
      </c>
      <c r="S51" s="25">
        <f>R51+200</f>
        <v>200</v>
      </c>
      <c r="T51" s="6"/>
      <c r="U51" s="54">
        <f t="shared" si="9"/>
        <v>3</v>
      </c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6"/>
      <c r="IU51" s="6"/>
      <c r="IV51" s="6"/>
      <c r="IW51" s="6"/>
      <c r="IX51" s="6"/>
      <c r="IY51" s="6"/>
      <c r="IZ51" s="6"/>
      <c r="JA51" s="6"/>
      <c r="JB51" s="6"/>
      <c r="JC51" s="6"/>
      <c r="JD51" s="6"/>
      <c r="JE51" s="6"/>
      <c r="JF51" s="6"/>
      <c r="JG51" s="6"/>
      <c r="JH51" s="6"/>
      <c r="JI51" s="6"/>
      <c r="JJ51" s="6"/>
      <c r="JK51" s="6"/>
      <c r="JL51" s="6"/>
      <c r="JM51" s="6"/>
      <c r="JN51" s="6"/>
      <c r="JO51" s="6"/>
      <c r="JP51" s="6"/>
      <c r="JQ51" s="6"/>
      <c r="JR51" s="6"/>
      <c r="JS51" s="6"/>
      <c r="JT51" s="6"/>
      <c r="JU51" s="6"/>
      <c r="JV51" s="6"/>
      <c r="JW51" s="6"/>
      <c r="JX51" s="6"/>
      <c r="JY51" s="6"/>
      <c r="JZ51" s="6"/>
      <c r="KA51" s="6"/>
      <c r="KB51" s="6"/>
      <c r="KC51" s="6"/>
      <c r="KD51" s="6"/>
      <c r="KE51" s="6"/>
      <c r="KF51" s="6"/>
      <c r="KG51" s="6"/>
      <c r="KH51" s="6"/>
      <c r="KI51" s="6"/>
      <c r="KJ51" s="6"/>
      <c r="KK51" s="6"/>
      <c r="KL51" s="6"/>
      <c r="KM51" s="6"/>
      <c r="KN51" s="6"/>
      <c r="KO51" s="6"/>
      <c r="KP51" s="6"/>
      <c r="KQ51" s="6"/>
      <c r="KR51" s="6"/>
      <c r="KS51" s="6"/>
      <c r="KT51" s="6"/>
      <c r="KU51" s="6"/>
      <c r="KV51" s="6"/>
      <c r="KW51" s="6"/>
      <c r="KX51" s="6"/>
      <c r="KY51" s="6"/>
      <c r="KZ51" s="6"/>
      <c r="LA51" s="6"/>
      <c r="LB51" s="6"/>
      <c r="LC51" s="6"/>
      <c r="LD51" s="6"/>
      <c r="LE51" s="6"/>
      <c r="LF51" s="6"/>
      <c r="LG51" s="6"/>
      <c r="LH51" s="6"/>
      <c r="LI51" s="6"/>
      <c r="LJ51" s="6"/>
      <c r="LK51" s="6"/>
      <c r="LL51" s="6"/>
      <c r="LM51" s="6"/>
      <c r="LN51" s="6"/>
      <c r="LO51" s="6"/>
      <c r="LP51" s="6"/>
      <c r="LQ51" s="6"/>
      <c r="LR51" s="6"/>
      <c r="LS51" s="6"/>
      <c r="LT51" s="6"/>
      <c r="LU51" s="6"/>
      <c r="LV51" s="6"/>
      <c r="LW51" s="6"/>
      <c r="LX51" s="6"/>
      <c r="LY51" s="6"/>
      <c r="LZ51" s="6"/>
      <c r="MA51" s="6"/>
      <c r="MB51" s="6"/>
      <c r="MC51" s="6"/>
      <c r="MD51" s="6"/>
      <c r="ME51" s="6"/>
      <c r="MF51" s="6"/>
      <c r="MG51" s="6"/>
      <c r="MH51" s="6"/>
      <c r="MI51" s="6"/>
      <c r="MJ51" s="6"/>
      <c r="MK51" s="6"/>
      <c r="ML51" s="6"/>
      <c r="MM51" s="6"/>
      <c r="MN51" s="6"/>
      <c r="MO51" s="6"/>
      <c r="MP51" s="6"/>
      <c r="MQ51" s="6"/>
      <c r="MR51" s="6"/>
      <c r="MS51" s="6"/>
      <c r="MT51" s="6"/>
      <c r="MU51" s="6"/>
      <c r="MV51" s="6"/>
      <c r="MW51" s="6"/>
      <c r="MX51" s="6"/>
      <c r="MY51" s="6"/>
      <c r="MZ51" s="6"/>
      <c r="NA51" s="6"/>
      <c r="NB51" s="6"/>
      <c r="NC51" s="6"/>
      <c r="ND51" s="6"/>
      <c r="NE51" s="6"/>
      <c r="NF51" s="6"/>
      <c r="NG51" s="6"/>
      <c r="NH51" s="6"/>
      <c r="NI51" s="6"/>
      <c r="NJ51" s="6"/>
      <c r="NK51" s="6"/>
      <c r="NL51" s="6"/>
      <c r="NM51" s="6"/>
      <c r="NN51" s="6"/>
      <c r="NO51" s="6"/>
      <c r="NP51" s="6"/>
      <c r="NQ51" s="6"/>
      <c r="NR51" s="6"/>
      <c r="NS51" s="6"/>
      <c r="NT51" s="6"/>
      <c r="NU51" s="6"/>
      <c r="NV51" s="6"/>
      <c r="NW51" s="6"/>
      <c r="NX51" s="6"/>
      <c r="NY51" s="6"/>
      <c r="NZ51" s="6"/>
      <c r="OA51" s="6"/>
      <c r="OB51" s="6"/>
      <c r="OC51" s="6"/>
      <c r="OD51" s="6"/>
      <c r="OE51" s="6"/>
      <c r="OF51" s="6"/>
      <c r="OG51" s="6"/>
      <c r="OH51" s="6"/>
      <c r="OI51" s="6"/>
      <c r="OJ51" s="6"/>
      <c r="OK51" s="6"/>
      <c r="OL51" s="6"/>
      <c r="OM51" s="6"/>
      <c r="ON51" s="6"/>
      <c r="OO51" s="6"/>
      <c r="OP51" s="6"/>
      <c r="OQ51" s="6"/>
      <c r="OR51" s="6"/>
      <c r="OS51" s="6"/>
      <c r="OT51" s="6"/>
      <c r="OU51" s="6"/>
      <c r="OV51" s="6"/>
      <c r="OW51" s="6"/>
      <c r="OX51" s="6"/>
      <c r="OY51" s="6"/>
      <c r="OZ51" s="6"/>
      <c r="PA51" s="6"/>
      <c r="PB51" s="6"/>
      <c r="PC51" s="6"/>
      <c r="PD51" s="6"/>
      <c r="PE51" s="6"/>
      <c r="PF51" s="6"/>
      <c r="PG51" s="6"/>
      <c r="PH51" s="6"/>
      <c r="PI51" s="6"/>
      <c r="PJ51" s="6"/>
      <c r="PK51" s="6"/>
      <c r="PL51" s="6"/>
      <c r="PM51" s="6"/>
      <c r="PN51" s="6"/>
      <c r="PO51" s="6"/>
      <c r="PP51" s="6"/>
      <c r="PQ51" s="6"/>
      <c r="PR51" s="6"/>
      <c r="PS51" s="6"/>
      <c r="PT51" s="6"/>
      <c r="PU51" s="6"/>
      <c r="PV51" s="6"/>
      <c r="PW51" s="6"/>
      <c r="PX51" s="6"/>
      <c r="PY51" s="6"/>
      <c r="PZ51" s="6"/>
      <c r="QA51" s="6"/>
      <c r="QB51" s="6"/>
      <c r="QC51" s="6"/>
      <c r="QD51" s="6"/>
      <c r="QE51" s="6"/>
      <c r="QF51" s="6"/>
      <c r="QG51" s="6"/>
      <c r="QH51" s="6"/>
      <c r="QI51" s="6"/>
      <c r="QJ51" s="6"/>
      <c r="QK51" s="6"/>
      <c r="QL51" s="6"/>
      <c r="QM51" s="6"/>
      <c r="QN51" s="6"/>
      <c r="QO51" s="6"/>
      <c r="QP51" s="6"/>
      <c r="QQ51" s="6"/>
      <c r="QR51" s="6"/>
      <c r="QS51" s="6"/>
      <c r="QT51" s="6"/>
      <c r="QU51" s="6"/>
      <c r="QV51" s="6"/>
      <c r="QW51" s="6"/>
      <c r="QX51" s="6"/>
      <c r="QY51" s="6"/>
      <c r="QZ51" s="6"/>
      <c r="RA51" s="6"/>
      <c r="RB51" s="6"/>
      <c r="RC51" s="6"/>
      <c r="RD51" s="6"/>
      <c r="RE51" s="6"/>
      <c r="RF51" s="6"/>
      <c r="RG51" s="6"/>
      <c r="RH51" s="6"/>
      <c r="RI51" s="6"/>
      <c r="RJ51" s="6"/>
      <c r="RK51" s="6"/>
      <c r="RL51" s="6"/>
      <c r="RM51" s="6"/>
      <c r="RN51" s="6"/>
      <c r="RO51" s="6"/>
      <c r="RP51" s="6"/>
      <c r="RQ51" s="6"/>
      <c r="RR51" s="6"/>
      <c r="RS51" s="6"/>
      <c r="RT51" s="6"/>
      <c r="RU51" s="6"/>
      <c r="RV51" s="6"/>
      <c r="RW51" s="6"/>
      <c r="RX51" s="6"/>
      <c r="RY51" s="6"/>
      <c r="RZ51" s="6"/>
      <c r="SA51" s="6"/>
      <c r="SB51" s="6"/>
      <c r="SC51" s="6"/>
      <c r="SD51" s="6"/>
      <c r="SE51" s="6"/>
      <c r="SF51" s="6"/>
      <c r="SG51" s="6"/>
      <c r="SH51" s="6"/>
      <c r="SI51" s="6"/>
      <c r="SJ51" s="6"/>
      <c r="SK51" s="6"/>
      <c r="SL51" s="6"/>
      <c r="SM51" s="6"/>
      <c r="SN51" s="6"/>
      <c r="SO51" s="6"/>
      <c r="SP51" s="6"/>
      <c r="SQ51" s="6"/>
      <c r="SR51" s="6"/>
      <c r="SS51" s="6"/>
      <c r="ST51" s="6"/>
      <c r="SU51" s="6"/>
      <c r="SV51" s="6"/>
      <c r="SW51" s="6"/>
      <c r="SX51" s="6"/>
      <c r="SY51" s="6"/>
      <c r="SZ51" s="6"/>
      <c r="TA51" s="6"/>
      <c r="TB51" s="6"/>
      <c r="TC51" s="6"/>
    </row>
    <row r="52" spans="1:523" s="25" customFormat="1" ht="13.2" x14ac:dyDescent="0.25">
      <c r="A52" s="5">
        <v>203</v>
      </c>
      <c r="B52" s="37" t="s">
        <v>31</v>
      </c>
      <c r="C52" s="55" t="s">
        <v>95</v>
      </c>
      <c r="D52" s="27"/>
      <c r="E52" s="354">
        <v>2003</v>
      </c>
      <c r="F52" s="271" t="s">
        <v>354</v>
      </c>
      <c r="G52" s="37"/>
      <c r="H52" s="45">
        <v>2000</v>
      </c>
      <c r="I52" s="174">
        <v>4</v>
      </c>
      <c r="J52" s="6"/>
      <c r="K52" s="6"/>
      <c r="L52" s="26" t="b">
        <f>IF($A52/4&lt;=1,8,IF($A52/4&lt;=2,1,IF($A52/4&lt;=3,7,IF($A52/4&lt;=4,2,IF($A52/4&lt;=5,6,IF($A52/4&lt;=6,3,IF($A52/4&lt;=7,5,IF($A52/4&lt;=8,4,IF($A52/4&lt;=9,8,IF($A52/4&lt;=10,1,IF($A52/4&lt;=11,7,IF($A52/4&lt;=12,2,IF($A52/4&lt;=13,6,IF($A52/4&lt;=14,3,IF($A52/4&lt;=15,5,IF($A52/4&lt;=16,4,IF($A52/4&lt;=17,8,IF($A52/4&lt;=18,1,IF($A52/4&lt;=19,7,IF($A52/4&lt;=20,2,IF($A52/4&lt;=21,6,IF($A52/4&lt;=22,3,IF($A52/4&lt;=23,5,IF($A52/4&lt;=24,4,IF($A52/4&lt;=25,8,IF($A52/4&lt;=26,1,IF($A52/4&lt;=27,7,IF($A52/4&lt;=28,2,IF($A52/4&lt;=29,6,IF($A52/4&lt;=30,3,IF($A52/4&lt;=31,5,IF($A52/4&lt;=32,4,IF($A52/4&lt;=33,8,IF($A52/4&lt;=34,1,IF($A52/4&lt;=35,7,IF($A52/4&lt;=36,2,IF($A52/4&lt;=37,6,IF($A52/4&lt;=38,3,IF($A52/4&lt;=39,5,IF($A52/4&lt;=40,4))))))))))))))))))))))))))))))))))))))))</f>
        <v>0</v>
      </c>
      <c r="M52" s="25">
        <f>L52+200</f>
        <v>200</v>
      </c>
      <c r="N52" s="6"/>
      <c r="O52" s="26" t="b">
        <f>IF($A52/4&lt;=1,4,IF($A52/4&lt;=2,1,IF($A52/4&lt;=3,3,IF($A52/4&lt;=4,2,IF($A52/4&lt;=5,4,IF($A52/4&lt;=6,1,IF($A52/4&lt;=7,3,IF($A52/4&lt;=8,2,IF($A52/4&lt;=9,4,IF($A52/4&lt;=10,1,IF($A52/4&lt;=11,3,IF($A52/4&lt;=12,2,IF($A52/4&lt;=13,4,IF($A52/4&lt;=14,1,IF($A52/4&lt;=15,3,IF($A52/4&lt;=16,2,IF($A52/4&lt;=17,4,IF($A52/4&lt;=18,1,IF($A52/4&lt;=19,3,IF($A52/4&lt;=20,2,IF($A52/4&lt;=21,4,IF($A52/4&lt;=22,1,IF($A52/4&lt;=23,3,IF($A52/4&lt;=24,2,IF($A52/4&lt;=25,4,IF($A52/4&lt;=26,1,IF($A52/4&lt;=27,3,IF($A52/4&lt;=28,2,IF($A52/4&lt;=29,4,IF($A52/4&lt;=30,1,IF($A52/4&lt;=31,3,IF($A52/4&lt;=32,2,IF($A52/4&lt;=33,4,IF($A52/4&lt;=34,1,IF($A52/4&lt;=35,3,IF($A52/4&lt;=36,2))))))))))))))))))))))))))))))))))))</f>
        <v>0</v>
      </c>
      <c r="P52" s="25">
        <f>P44+10</f>
        <v>10</v>
      </c>
      <c r="Q52" s="6"/>
      <c r="R52" s="26" t="b">
        <f>IF($A52/4&lt;=1,6,IF($A52/4&lt;=2,1,IF($A52/4&lt;=3,5,IF($A52/4&lt;=4,2,IF($A52/4&lt;=5,4,IF($A52/4&lt;=6,3,IF($A52/4&lt;=7,6,IF($A52/4&lt;=8,1,IF($A52/4&lt;=9,5,IF($A52/4&lt;=10,2,IF($A52/4&lt;=11,4,IF($A52/4&lt;=12,3,IF($A52/4&lt;=13,6,IF($A52/4&lt;=14,1,IF($A52/4&lt;=15,5,IF($A52/4&lt;=16,2,IF($A52/4&lt;=17,4,IF($A52/4&lt;=18,3,IF($A52/4&lt;=19,6,IF($A52/4&lt;=20,1,IF($A52/4&lt;=21,5,IF($A52/4&lt;=22,2,IF($A52/4&lt;=23,4,IF($A52/4&lt;=24,3,IF($A52/4&lt;=25,6,IF($A52/4&lt;=26,1,IF($A52/4&lt;=27,5,IF($A52/4&lt;=28,2,IF($A52/4&lt;=29,4,IF($A52/4&lt;=30,3,IF($A52/4&lt;=31,6,IF($A52/4&lt;=32,1,IF($A52/4&lt;=33,5,IF($A52/4&lt;=34,2,IF($A52/4&lt;=35,4,IF($A52/4&lt;=36,3))))))))))))))))))))))))))))))))))))</f>
        <v>0</v>
      </c>
      <c r="S52" s="25">
        <f>R52+200</f>
        <v>200</v>
      </c>
      <c r="T52" s="6"/>
      <c r="U52" s="54">
        <f t="shared" si="9"/>
        <v>3</v>
      </c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  <c r="IT52" s="6"/>
      <c r="IU52" s="6"/>
      <c r="IV52" s="6"/>
      <c r="IW52" s="6"/>
      <c r="IX52" s="6"/>
      <c r="IY52" s="6"/>
      <c r="IZ52" s="6"/>
      <c r="JA52" s="6"/>
      <c r="JB52" s="6"/>
      <c r="JC52" s="6"/>
      <c r="JD52" s="6"/>
      <c r="JE52" s="6"/>
      <c r="JF52" s="6"/>
      <c r="JG52" s="6"/>
      <c r="JH52" s="6"/>
      <c r="JI52" s="6"/>
      <c r="JJ52" s="6"/>
      <c r="JK52" s="6"/>
      <c r="JL52" s="6"/>
      <c r="JM52" s="6"/>
      <c r="JN52" s="6"/>
      <c r="JO52" s="6"/>
      <c r="JP52" s="6"/>
      <c r="JQ52" s="6"/>
      <c r="JR52" s="6"/>
      <c r="JS52" s="6"/>
      <c r="JT52" s="6"/>
      <c r="JU52" s="6"/>
      <c r="JV52" s="6"/>
      <c r="JW52" s="6"/>
      <c r="JX52" s="6"/>
      <c r="JY52" s="6"/>
      <c r="JZ52" s="6"/>
      <c r="KA52" s="6"/>
      <c r="KB52" s="6"/>
      <c r="KC52" s="6"/>
      <c r="KD52" s="6"/>
      <c r="KE52" s="6"/>
      <c r="KF52" s="6"/>
      <c r="KG52" s="6"/>
      <c r="KH52" s="6"/>
      <c r="KI52" s="6"/>
      <c r="KJ52" s="6"/>
      <c r="KK52" s="6"/>
      <c r="KL52" s="6"/>
      <c r="KM52" s="6"/>
      <c r="KN52" s="6"/>
      <c r="KO52" s="6"/>
      <c r="KP52" s="6"/>
      <c r="KQ52" s="6"/>
      <c r="KR52" s="6"/>
      <c r="KS52" s="6"/>
      <c r="KT52" s="6"/>
      <c r="KU52" s="6"/>
      <c r="KV52" s="6"/>
      <c r="KW52" s="6"/>
      <c r="KX52" s="6"/>
      <c r="KY52" s="6"/>
      <c r="KZ52" s="6"/>
      <c r="LA52" s="6"/>
      <c r="LB52" s="6"/>
      <c r="LC52" s="6"/>
      <c r="LD52" s="6"/>
      <c r="LE52" s="6"/>
      <c r="LF52" s="6"/>
      <c r="LG52" s="6"/>
      <c r="LH52" s="6"/>
      <c r="LI52" s="6"/>
      <c r="LJ52" s="6"/>
      <c r="LK52" s="6"/>
      <c r="LL52" s="6"/>
      <c r="LM52" s="6"/>
      <c r="LN52" s="6"/>
      <c r="LO52" s="6"/>
      <c r="LP52" s="6"/>
      <c r="LQ52" s="6"/>
      <c r="LR52" s="6"/>
      <c r="LS52" s="6"/>
      <c r="LT52" s="6"/>
      <c r="LU52" s="6"/>
      <c r="LV52" s="6"/>
      <c r="LW52" s="6"/>
      <c r="LX52" s="6"/>
      <c r="LY52" s="6"/>
      <c r="LZ52" s="6"/>
      <c r="MA52" s="6"/>
      <c r="MB52" s="6"/>
      <c r="MC52" s="6"/>
      <c r="MD52" s="6"/>
      <c r="ME52" s="6"/>
      <c r="MF52" s="6"/>
      <c r="MG52" s="6"/>
      <c r="MH52" s="6"/>
      <c r="MI52" s="6"/>
      <c r="MJ52" s="6"/>
      <c r="MK52" s="6"/>
      <c r="ML52" s="6"/>
      <c r="MM52" s="6"/>
      <c r="MN52" s="6"/>
      <c r="MO52" s="6"/>
      <c r="MP52" s="6"/>
      <c r="MQ52" s="6"/>
      <c r="MR52" s="6"/>
      <c r="MS52" s="6"/>
      <c r="MT52" s="6"/>
      <c r="MU52" s="6"/>
      <c r="MV52" s="6"/>
      <c r="MW52" s="6"/>
      <c r="MX52" s="6"/>
      <c r="MY52" s="6"/>
      <c r="MZ52" s="6"/>
      <c r="NA52" s="6"/>
      <c r="NB52" s="6"/>
      <c r="NC52" s="6"/>
      <c r="ND52" s="6"/>
      <c r="NE52" s="6"/>
      <c r="NF52" s="6"/>
      <c r="NG52" s="6"/>
      <c r="NH52" s="6"/>
      <c r="NI52" s="6"/>
      <c r="NJ52" s="6"/>
      <c r="NK52" s="6"/>
      <c r="NL52" s="6"/>
      <c r="NM52" s="6"/>
      <c r="NN52" s="6"/>
      <c r="NO52" s="6"/>
      <c r="NP52" s="6"/>
      <c r="NQ52" s="6"/>
      <c r="NR52" s="6"/>
      <c r="NS52" s="6"/>
      <c r="NT52" s="6"/>
      <c r="NU52" s="6"/>
      <c r="NV52" s="6"/>
      <c r="NW52" s="6"/>
      <c r="NX52" s="6"/>
      <c r="NY52" s="6"/>
      <c r="NZ52" s="6"/>
      <c r="OA52" s="6"/>
      <c r="OB52" s="6"/>
      <c r="OC52" s="6"/>
      <c r="OD52" s="6"/>
      <c r="OE52" s="6"/>
      <c r="OF52" s="6"/>
      <c r="OG52" s="6"/>
      <c r="OH52" s="6"/>
      <c r="OI52" s="6"/>
      <c r="OJ52" s="6"/>
      <c r="OK52" s="6"/>
      <c r="OL52" s="6"/>
      <c r="OM52" s="6"/>
      <c r="ON52" s="6"/>
      <c r="OO52" s="6"/>
      <c r="OP52" s="6"/>
      <c r="OQ52" s="6"/>
      <c r="OR52" s="6"/>
      <c r="OS52" s="6"/>
      <c r="OT52" s="6"/>
      <c r="OU52" s="6"/>
      <c r="OV52" s="6"/>
      <c r="OW52" s="6"/>
      <c r="OX52" s="6"/>
      <c r="OY52" s="6"/>
      <c r="OZ52" s="6"/>
      <c r="PA52" s="6"/>
      <c r="PB52" s="6"/>
      <c r="PC52" s="6"/>
      <c r="PD52" s="6"/>
      <c r="PE52" s="6"/>
      <c r="PF52" s="6"/>
      <c r="PG52" s="6"/>
      <c r="PH52" s="6"/>
      <c r="PI52" s="6"/>
      <c r="PJ52" s="6"/>
      <c r="PK52" s="6"/>
      <c r="PL52" s="6"/>
      <c r="PM52" s="6"/>
      <c r="PN52" s="6"/>
      <c r="PO52" s="6"/>
      <c r="PP52" s="6"/>
      <c r="PQ52" s="6"/>
      <c r="PR52" s="6"/>
      <c r="PS52" s="6"/>
      <c r="PT52" s="6"/>
      <c r="PU52" s="6"/>
      <c r="PV52" s="6"/>
      <c r="PW52" s="6"/>
      <c r="PX52" s="6"/>
      <c r="PY52" s="6"/>
      <c r="PZ52" s="6"/>
      <c r="QA52" s="6"/>
      <c r="QB52" s="6"/>
      <c r="QC52" s="6"/>
      <c r="QD52" s="6"/>
      <c r="QE52" s="6"/>
      <c r="QF52" s="6"/>
      <c r="QG52" s="6"/>
      <c r="QH52" s="6"/>
      <c r="QI52" s="6"/>
      <c r="QJ52" s="6"/>
      <c r="QK52" s="6"/>
      <c r="QL52" s="6"/>
      <c r="QM52" s="6"/>
      <c r="QN52" s="6"/>
      <c r="QO52" s="6"/>
      <c r="QP52" s="6"/>
      <c r="QQ52" s="6"/>
      <c r="QR52" s="6"/>
      <c r="QS52" s="6"/>
      <c r="QT52" s="6"/>
      <c r="QU52" s="6"/>
      <c r="QV52" s="6"/>
      <c r="QW52" s="6"/>
      <c r="QX52" s="6"/>
      <c r="QY52" s="6"/>
      <c r="QZ52" s="6"/>
      <c r="RA52" s="6"/>
      <c r="RB52" s="6"/>
      <c r="RC52" s="6"/>
      <c r="RD52" s="6"/>
      <c r="RE52" s="6"/>
      <c r="RF52" s="6"/>
      <c r="RG52" s="6"/>
      <c r="RH52" s="6"/>
      <c r="RI52" s="6"/>
      <c r="RJ52" s="6"/>
      <c r="RK52" s="6"/>
      <c r="RL52" s="6"/>
      <c r="RM52" s="6"/>
      <c r="RN52" s="6"/>
      <c r="RO52" s="6"/>
      <c r="RP52" s="6"/>
      <c r="RQ52" s="6"/>
      <c r="RR52" s="6"/>
      <c r="RS52" s="6"/>
      <c r="RT52" s="6"/>
      <c r="RU52" s="6"/>
      <c r="RV52" s="6"/>
      <c r="RW52" s="6"/>
      <c r="RX52" s="6"/>
      <c r="RY52" s="6"/>
      <c r="RZ52" s="6"/>
      <c r="SA52" s="6"/>
      <c r="SB52" s="6"/>
      <c r="SC52" s="6"/>
      <c r="SD52" s="6"/>
      <c r="SE52" s="6"/>
      <c r="SF52" s="6"/>
      <c r="SG52" s="6"/>
      <c r="SH52" s="6"/>
      <c r="SI52" s="6"/>
      <c r="SJ52" s="6"/>
      <c r="SK52" s="6"/>
      <c r="SL52" s="6"/>
      <c r="SM52" s="6"/>
      <c r="SN52" s="6"/>
      <c r="SO52" s="6"/>
      <c r="SP52" s="6"/>
      <c r="SQ52" s="6"/>
      <c r="SR52" s="6"/>
      <c r="SS52" s="6"/>
      <c r="ST52" s="6"/>
      <c r="SU52" s="6"/>
      <c r="SV52" s="6"/>
      <c r="SW52" s="6"/>
      <c r="SX52" s="6"/>
      <c r="SY52" s="6"/>
      <c r="SZ52" s="6"/>
      <c r="TA52" s="6"/>
      <c r="TB52" s="6"/>
      <c r="TC52" s="6"/>
    </row>
    <row r="53" spans="1:523" s="25" customFormat="1" ht="16.2" x14ac:dyDescent="0.25">
      <c r="A53" s="371">
        <f>A54</f>
        <v>204</v>
      </c>
      <c r="C53" s="351"/>
      <c r="F53" s="355" t="str">
        <f>F54</f>
        <v>Клуб 9</v>
      </c>
      <c r="H53" s="372">
        <f>H54</f>
        <v>350</v>
      </c>
      <c r="I53" s="74"/>
      <c r="L53" s="26"/>
      <c r="O53" s="26"/>
      <c r="R53" s="26"/>
      <c r="U53" s="54">
        <f t="shared" si="9"/>
        <v>4</v>
      </c>
      <c r="CI53" s="352"/>
      <c r="CW53" s="353"/>
      <c r="CX53" s="353"/>
      <c r="CY53" s="353"/>
    </row>
    <row r="54" spans="1:523" s="25" customFormat="1" ht="13.2" x14ac:dyDescent="0.25">
      <c r="A54" s="5">
        <v>204</v>
      </c>
      <c r="B54" s="37" t="s">
        <v>7</v>
      </c>
      <c r="C54" s="55" t="s">
        <v>93</v>
      </c>
      <c r="D54" s="6"/>
      <c r="E54" s="36">
        <v>2001</v>
      </c>
      <c r="F54" s="271" t="s">
        <v>351</v>
      </c>
      <c r="G54" s="37"/>
      <c r="H54" s="45">
        <v>350</v>
      </c>
      <c r="I54" s="174">
        <v>1</v>
      </c>
      <c r="J54" s="6"/>
      <c r="K54" s="6"/>
      <c r="L54" s="26" t="b">
        <f>IF($A54/4&lt;=1,8,IF($A54/4&lt;=2,1,IF($A54/4&lt;=3,7,IF($A54/4&lt;=4,2,IF($A54/4&lt;=5,6,IF($A54/4&lt;=6,3,IF($A54/4&lt;=7,5,IF($A54/4&lt;=8,4,IF($A54/4&lt;=9,8,IF($A54/4&lt;=10,1,IF($A54/4&lt;=11,7,IF($A54/4&lt;=12,2,IF($A54/4&lt;=13,6,IF($A54/4&lt;=14,3,IF($A54/4&lt;=15,5,IF($A54/4&lt;=16,4,IF($A54/4&lt;=17,8,IF($A54/4&lt;=18,1,IF($A54/4&lt;=19,7,IF($A54/4&lt;=20,2,IF($A54/4&lt;=21,6,IF($A54/4&lt;=22,3,IF($A54/4&lt;=23,5,IF($A54/4&lt;=24,4,IF($A54/4&lt;=25,8,IF($A54/4&lt;=26,1,IF($A54/4&lt;=27,7,IF($A54/4&lt;=28,2,IF($A54/4&lt;=29,6,IF($A54/4&lt;=30,3,IF($A54/4&lt;=31,5,IF($A54/4&lt;=32,4,IF($A54/4&lt;=33,8,IF($A54/4&lt;=34,1,IF($A54/4&lt;=35,7,IF($A54/4&lt;=36,2,IF($A54/4&lt;=37,6,IF($A54/4&lt;=38,3,IF($A54/4&lt;=39,5,IF($A54/4&lt;=40,4))))))))))))))))))))))))))))))))))))))))</f>
        <v>0</v>
      </c>
      <c r="M54" s="25">
        <f>L54+200</f>
        <v>200</v>
      </c>
      <c r="N54" s="6"/>
      <c r="O54" s="26" t="b">
        <f>IF($A54/4&lt;=1,4,IF($A54/4&lt;=2,1,IF($A54/4&lt;=3,3,IF($A54/4&lt;=4,2,IF($A54/4&lt;=5,4,IF($A54/4&lt;=6,1,IF($A54/4&lt;=7,3,IF($A54/4&lt;=8,2,IF($A54/4&lt;=9,4,IF($A54/4&lt;=10,1,IF($A54/4&lt;=11,3,IF($A54/4&lt;=12,2,IF($A54/4&lt;=13,4,IF($A54/4&lt;=14,1,IF($A54/4&lt;=15,3,IF($A54/4&lt;=16,2,IF($A54/4&lt;=17,4,IF($A54/4&lt;=18,1,IF($A54/4&lt;=19,3,IF($A54/4&lt;=20,2,IF($A54/4&lt;=21,4,IF($A54/4&lt;=22,1,IF($A54/4&lt;=23,3,IF($A54/4&lt;=24,2,IF($A54/4&lt;=25,4,IF($A54/4&lt;=26,1,IF($A54/4&lt;=27,3,IF($A54/4&lt;=28,2,IF($A54/4&lt;=29,4,IF($A54/4&lt;=30,1,IF($A54/4&lt;=31,3,IF($A54/4&lt;=32,2,IF($A54/4&lt;=33,4,IF($A54/4&lt;=34,1,IF($A54/4&lt;=35,3,IF($A54/4&lt;=36,2))))))))))))))))))))))))))))))))))))</f>
        <v>0</v>
      </c>
      <c r="P54" s="25" t="e">
        <f>#REF!+10</f>
        <v>#REF!</v>
      </c>
      <c r="Q54" s="6"/>
      <c r="R54" s="26" t="b">
        <f>IF($A54/4&lt;=1,6,IF($A54/4&lt;=2,1,IF($A54/4&lt;=3,5,IF($A54/4&lt;=4,2,IF($A54/4&lt;=5,4,IF($A54/4&lt;=6,3,IF($A54/4&lt;=7,6,IF($A54/4&lt;=8,1,IF($A54/4&lt;=9,5,IF($A54/4&lt;=10,2,IF($A54/4&lt;=11,4,IF($A54/4&lt;=12,3,IF($A54/4&lt;=13,6,IF($A54/4&lt;=14,1,IF($A54/4&lt;=15,5,IF($A54/4&lt;=16,2,IF($A54/4&lt;=17,4,IF($A54/4&lt;=18,3,IF($A54/4&lt;=19,6,IF($A54/4&lt;=20,1,IF($A54/4&lt;=21,5,IF($A54/4&lt;=22,2,IF($A54/4&lt;=23,4,IF($A54/4&lt;=24,3,IF($A54/4&lt;=25,6,IF($A54/4&lt;=26,1,IF($A54/4&lt;=27,5,IF($A54/4&lt;=28,2,IF($A54/4&lt;=29,4,IF($A54/4&lt;=30,3,IF($A54/4&lt;=31,6,IF($A54/4&lt;=32,1,IF($A54/4&lt;=33,5,IF($A54/4&lt;=34,2,IF($A54/4&lt;=35,4,IF($A54/4&lt;=36,3))))))))))))))))))))))))))))))))))))</f>
        <v>0</v>
      </c>
      <c r="S54" s="6">
        <f>S37+10</f>
        <v>10</v>
      </c>
      <c r="T54" s="6"/>
      <c r="U54" s="54">
        <f t="shared" si="9"/>
        <v>4</v>
      </c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  <c r="HU54" s="6"/>
      <c r="HV54" s="6"/>
      <c r="HW54" s="6"/>
      <c r="HX54" s="6"/>
      <c r="HY54" s="6"/>
      <c r="HZ54" s="6"/>
      <c r="IA54" s="6"/>
      <c r="IB54" s="6"/>
      <c r="IC54" s="6"/>
      <c r="ID54" s="6"/>
      <c r="IE54" s="6"/>
      <c r="IF54" s="6"/>
      <c r="IG54" s="6"/>
      <c r="IH54" s="6"/>
      <c r="II54" s="6"/>
      <c r="IJ54" s="6"/>
      <c r="IK54" s="6"/>
      <c r="IL54" s="6"/>
      <c r="IM54" s="6"/>
      <c r="IN54" s="6"/>
      <c r="IO54" s="6"/>
      <c r="IP54" s="6"/>
      <c r="IQ54" s="6"/>
      <c r="IR54" s="6"/>
      <c r="IS54" s="6"/>
      <c r="IT54" s="6"/>
      <c r="IU54" s="6"/>
      <c r="IV54" s="6"/>
      <c r="IW54" s="6"/>
      <c r="IX54" s="6"/>
      <c r="IY54" s="6"/>
      <c r="IZ54" s="6"/>
      <c r="JA54" s="6"/>
      <c r="JB54" s="6"/>
      <c r="JC54" s="6"/>
      <c r="JD54" s="6"/>
      <c r="JE54" s="6"/>
      <c r="JF54" s="6"/>
      <c r="JG54" s="6"/>
      <c r="JH54" s="6"/>
      <c r="JI54" s="6"/>
      <c r="JJ54" s="6"/>
      <c r="JK54" s="6"/>
      <c r="JL54" s="6"/>
      <c r="JM54" s="6"/>
      <c r="JN54" s="6"/>
      <c r="JO54" s="6"/>
      <c r="JP54" s="6"/>
      <c r="JQ54" s="6"/>
      <c r="JR54" s="6"/>
      <c r="JS54" s="6"/>
      <c r="JT54" s="6"/>
      <c r="JU54" s="6"/>
      <c r="JV54" s="6"/>
      <c r="JW54" s="6"/>
      <c r="JX54" s="6"/>
      <c r="JY54" s="6"/>
      <c r="JZ54" s="6"/>
      <c r="KA54" s="6"/>
      <c r="KB54" s="6"/>
      <c r="KC54" s="6"/>
      <c r="KD54" s="6"/>
      <c r="KE54" s="6"/>
      <c r="KF54" s="6"/>
      <c r="KG54" s="6"/>
      <c r="KH54" s="6"/>
      <c r="KI54" s="6"/>
      <c r="KJ54" s="6"/>
      <c r="KK54" s="6"/>
      <c r="KL54" s="6"/>
      <c r="KM54" s="6"/>
      <c r="KN54" s="6"/>
      <c r="KO54" s="6"/>
      <c r="KP54" s="6"/>
      <c r="KQ54" s="6"/>
      <c r="KR54" s="6"/>
      <c r="KS54" s="6"/>
      <c r="KT54" s="6"/>
      <c r="KU54" s="6"/>
      <c r="KV54" s="6"/>
      <c r="KW54" s="6"/>
      <c r="KX54" s="6"/>
      <c r="KY54" s="6"/>
      <c r="KZ54" s="6"/>
      <c r="LA54" s="6"/>
      <c r="LB54" s="6"/>
      <c r="LC54" s="6"/>
      <c r="LD54" s="6"/>
      <c r="LE54" s="6"/>
      <c r="LF54" s="6"/>
      <c r="LG54" s="6"/>
      <c r="LH54" s="6"/>
      <c r="LI54" s="6"/>
      <c r="LJ54" s="6"/>
      <c r="LK54" s="6"/>
      <c r="LL54" s="6"/>
      <c r="LM54" s="6"/>
      <c r="LN54" s="6"/>
      <c r="LO54" s="6"/>
      <c r="LP54" s="6"/>
      <c r="LQ54" s="6"/>
      <c r="LR54" s="6"/>
      <c r="LS54" s="6"/>
      <c r="LT54" s="6"/>
      <c r="LU54" s="6"/>
      <c r="LV54" s="6"/>
      <c r="LW54" s="6"/>
      <c r="LX54" s="6"/>
      <c r="LY54" s="6"/>
      <c r="LZ54" s="6"/>
      <c r="MA54" s="6"/>
      <c r="MB54" s="6"/>
      <c r="MC54" s="6"/>
      <c r="MD54" s="6"/>
      <c r="ME54" s="6"/>
      <c r="MF54" s="6"/>
      <c r="MG54" s="6"/>
      <c r="MH54" s="6"/>
      <c r="MI54" s="6"/>
      <c r="MJ54" s="6"/>
      <c r="MK54" s="6"/>
      <c r="ML54" s="6"/>
      <c r="MM54" s="6"/>
      <c r="MN54" s="6"/>
      <c r="MO54" s="6"/>
      <c r="MP54" s="6"/>
      <c r="MQ54" s="6"/>
      <c r="MR54" s="6"/>
      <c r="MS54" s="6"/>
      <c r="MT54" s="6"/>
      <c r="MU54" s="6"/>
      <c r="MV54" s="6"/>
      <c r="MW54" s="6"/>
      <c r="MX54" s="6"/>
      <c r="MY54" s="6"/>
      <c r="MZ54" s="6"/>
      <c r="NA54" s="6"/>
      <c r="NB54" s="6"/>
      <c r="NC54" s="6"/>
      <c r="ND54" s="6"/>
      <c r="NE54" s="6"/>
      <c r="NF54" s="6"/>
      <c r="NG54" s="6"/>
      <c r="NH54" s="6"/>
      <c r="NI54" s="6"/>
      <c r="NJ54" s="6"/>
      <c r="NK54" s="6"/>
      <c r="NL54" s="6"/>
      <c r="NM54" s="6"/>
      <c r="NN54" s="6"/>
      <c r="NO54" s="6"/>
      <c r="NP54" s="6"/>
      <c r="NQ54" s="6"/>
      <c r="NR54" s="6"/>
      <c r="NS54" s="6"/>
      <c r="NT54" s="6"/>
      <c r="NU54" s="6"/>
      <c r="NV54" s="6"/>
      <c r="NW54" s="6"/>
      <c r="NX54" s="6"/>
      <c r="NY54" s="6"/>
      <c r="NZ54" s="6"/>
      <c r="OA54" s="6"/>
      <c r="OB54" s="6"/>
      <c r="OC54" s="6"/>
      <c r="OD54" s="6"/>
      <c r="OE54" s="6"/>
      <c r="OF54" s="6"/>
      <c r="OG54" s="6"/>
      <c r="OH54" s="6"/>
      <c r="OI54" s="6"/>
      <c r="OJ54" s="6"/>
      <c r="OK54" s="6"/>
      <c r="OL54" s="6"/>
      <c r="OM54" s="6"/>
      <c r="ON54" s="6"/>
      <c r="OO54" s="6"/>
      <c r="OP54" s="6"/>
      <c r="OQ54" s="6"/>
      <c r="OR54" s="6"/>
      <c r="OS54" s="6"/>
      <c r="OT54" s="6"/>
      <c r="OU54" s="6"/>
      <c r="OV54" s="6"/>
      <c r="OW54" s="6"/>
      <c r="OX54" s="6"/>
      <c r="OY54" s="6"/>
      <c r="OZ54" s="6"/>
      <c r="PA54" s="6"/>
      <c r="PB54" s="6"/>
      <c r="PC54" s="6"/>
      <c r="PD54" s="6"/>
      <c r="PE54" s="6"/>
      <c r="PF54" s="6"/>
      <c r="PG54" s="6"/>
      <c r="PH54" s="6"/>
      <c r="PI54" s="6"/>
      <c r="PJ54" s="6"/>
      <c r="PK54" s="6"/>
      <c r="PL54" s="6"/>
      <c r="PM54" s="6"/>
      <c r="PN54" s="6"/>
      <c r="PO54" s="6"/>
      <c r="PP54" s="6"/>
      <c r="PQ54" s="6"/>
      <c r="PR54" s="6"/>
      <c r="PS54" s="6"/>
      <c r="PT54" s="6"/>
      <c r="PU54" s="6"/>
      <c r="PV54" s="6"/>
      <c r="PW54" s="6"/>
      <c r="PX54" s="6"/>
      <c r="PY54" s="6"/>
      <c r="PZ54" s="6"/>
      <c r="QA54" s="6"/>
      <c r="QB54" s="6"/>
      <c r="QC54" s="6"/>
      <c r="QD54" s="6"/>
      <c r="QE54" s="6"/>
      <c r="QF54" s="6"/>
      <c r="QG54" s="6"/>
      <c r="QH54" s="6"/>
      <c r="QI54" s="6"/>
      <c r="QJ54" s="6"/>
      <c r="QK54" s="6"/>
      <c r="QL54" s="6"/>
      <c r="QM54" s="6"/>
      <c r="QN54" s="6"/>
      <c r="QO54" s="6"/>
      <c r="QP54" s="6"/>
      <c r="QQ54" s="6"/>
      <c r="QR54" s="6"/>
      <c r="QS54" s="6"/>
      <c r="QT54" s="6"/>
      <c r="QU54" s="6"/>
      <c r="QV54" s="6"/>
      <c r="QW54" s="6"/>
      <c r="QX54" s="6"/>
      <c r="QY54" s="6"/>
      <c r="QZ54" s="6"/>
      <c r="RA54" s="6"/>
      <c r="RB54" s="6"/>
      <c r="RC54" s="6"/>
      <c r="RD54" s="6"/>
      <c r="RE54" s="6"/>
      <c r="RF54" s="6"/>
      <c r="RG54" s="6"/>
      <c r="RH54" s="6"/>
      <c r="RI54" s="6"/>
      <c r="RJ54" s="6"/>
      <c r="RK54" s="6"/>
      <c r="RL54" s="6"/>
      <c r="RM54" s="6"/>
      <c r="RN54" s="6"/>
      <c r="RO54" s="6"/>
      <c r="RP54" s="6"/>
      <c r="RQ54" s="6"/>
      <c r="RR54" s="6"/>
      <c r="RS54" s="6"/>
      <c r="RT54" s="6"/>
      <c r="RU54" s="6"/>
      <c r="RV54" s="6"/>
      <c r="RW54" s="6"/>
      <c r="RX54" s="6"/>
      <c r="RY54" s="6"/>
      <c r="RZ54" s="6"/>
      <c r="SA54" s="6"/>
      <c r="SB54" s="6"/>
      <c r="SC54" s="6"/>
      <c r="SD54" s="6"/>
      <c r="SE54" s="6"/>
      <c r="SF54" s="6"/>
      <c r="SG54" s="6"/>
      <c r="SH54" s="6"/>
      <c r="SI54" s="6"/>
      <c r="SJ54" s="6"/>
      <c r="SK54" s="6"/>
      <c r="SL54" s="6"/>
      <c r="SM54" s="6"/>
      <c r="SN54" s="6"/>
      <c r="SO54" s="6"/>
      <c r="SP54" s="6"/>
      <c r="SQ54" s="6"/>
      <c r="SR54" s="6"/>
      <c r="SS54" s="6"/>
      <c r="ST54" s="6"/>
      <c r="SU54" s="6"/>
      <c r="SV54" s="6"/>
      <c r="SW54" s="6"/>
      <c r="SX54" s="6"/>
      <c r="SY54" s="6"/>
      <c r="SZ54" s="6"/>
      <c r="TA54" s="6"/>
      <c r="TB54" s="6"/>
      <c r="TC54" s="6"/>
    </row>
    <row r="55" spans="1:523" s="25" customFormat="1" ht="13.2" x14ac:dyDescent="0.25">
      <c r="A55" s="5">
        <v>204</v>
      </c>
      <c r="B55" s="37" t="s">
        <v>7</v>
      </c>
      <c r="C55" s="55" t="s">
        <v>90</v>
      </c>
      <c r="D55" s="6"/>
      <c r="E55" s="36">
        <v>2001</v>
      </c>
      <c r="F55" s="271" t="s">
        <v>351</v>
      </c>
      <c r="G55" s="37"/>
      <c r="H55" s="45">
        <v>350</v>
      </c>
      <c r="I55" s="174">
        <v>2</v>
      </c>
      <c r="J55" s="6"/>
      <c r="K55" s="6"/>
      <c r="L55" s="26" t="b">
        <f>IF($A55/4&lt;=1,8,IF($A55/4&lt;=2,1,IF($A55/4&lt;=3,7,IF($A55/4&lt;=4,2,IF($A55/4&lt;=5,6,IF($A55/4&lt;=6,3,IF($A55/4&lt;=7,5,IF($A55/4&lt;=8,4,IF($A55/4&lt;=9,8,IF($A55/4&lt;=10,1,IF($A55/4&lt;=11,7,IF($A55/4&lt;=12,2,IF($A55/4&lt;=13,6,IF($A55/4&lt;=14,3,IF($A55/4&lt;=15,5,IF($A55/4&lt;=16,4,IF($A55/4&lt;=17,8,IF($A55/4&lt;=18,1,IF($A55/4&lt;=19,7,IF($A55/4&lt;=20,2,IF($A55/4&lt;=21,6,IF($A55/4&lt;=22,3,IF($A55/4&lt;=23,5,IF($A55/4&lt;=24,4,IF($A55/4&lt;=25,8,IF($A55/4&lt;=26,1,IF($A55/4&lt;=27,7,IF($A55/4&lt;=28,2,IF($A55/4&lt;=29,6,IF($A55/4&lt;=30,3,IF($A55/4&lt;=31,5,IF($A55/4&lt;=32,4,IF($A55/4&lt;=33,8,IF($A55/4&lt;=34,1,IF($A55/4&lt;=35,7,IF($A55/4&lt;=36,2,IF($A55/4&lt;=37,6,IF($A55/4&lt;=38,3,IF($A55/4&lt;=39,5,IF($A55/4&lt;=40,4))))))))))))))))))))))))))))))))))))))))</f>
        <v>0</v>
      </c>
      <c r="M55" s="25">
        <f>L55+200</f>
        <v>200</v>
      </c>
      <c r="N55" s="6"/>
      <c r="O55" s="26" t="b">
        <f>IF($A55/4&lt;=1,4,IF($A55/4&lt;=2,1,IF($A55/4&lt;=3,3,IF($A55/4&lt;=4,2,IF($A55/4&lt;=5,4,IF($A55/4&lt;=6,1,IF($A55/4&lt;=7,3,IF($A55/4&lt;=8,2,IF($A55/4&lt;=9,4,IF($A55/4&lt;=10,1,IF($A55/4&lt;=11,3,IF($A55/4&lt;=12,2,IF($A55/4&lt;=13,4,IF($A55/4&lt;=14,1,IF($A55/4&lt;=15,3,IF($A55/4&lt;=16,2,IF($A55/4&lt;=17,4,IF($A55/4&lt;=18,1,IF($A55/4&lt;=19,3,IF($A55/4&lt;=20,2,IF($A55/4&lt;=21,4,IF($A55/4&lt;=22,1,IF($A55/4&lt;=23,3,IF($A55/4&lt;=24,2,IF($A55/4&lt;=25,4,IF($A55/4&lt;=26,1,IF($A55/4&lt;=27,3,IF($A55/4&lt;=28,2,IF($A55/4&lt;=29,4,IF($A55/4&lt;=30,1,IF($A55/4&lt;=31,3,IF($A55/4&lt;=32,2,IF($A55/4&lt;=33,4,IF($A55/4&lt;=34,1,IF($A55/4&lt;=35,3,IF($A55/4&lt;=36,2))))))))))))))))))))))))))))))))))))</f>
        <v>0</v>
      </c>
      <c r="P55" s="25" t="e">
        <f>P45+10</f>
        <v>#VALUE!</v>
      </c>
      <c r="Q55" s="6"/>
      <c r="R55" s="26" t="b">
        <f>IF($A55/4&lt;=1,6,IF($A55/4&lt;=2,1,IF($A55/4&lt;=3,5,IF($A55/4&lt;=4,2,IF($A55/4&lt;=5,4,IF($A55/4&lt;=6,3,IF($A55/4&lt;=7,6,IF($A55/4&lt;=8,1,IF($A55/4&lt;=9,5,IF($A55/4&lt;=10,2,IF($A55/4&lt;=11,4,IF($A55/4&lt;=12,3,IF($A55/4&lt;=13,6,IF($A55/4&lt;=14,1,IF($A55/4&lt;=15,5,IF($A55/4&lt;=16,2,IF($A55/4&lt;=17,4,IF($A55/4&lt;=18,3,IF($A55/4&lt;=19,6,IF($A55/4&lt;=20,1,IF($A55/4&lt;=21,5,IF($A55/4&lt;=22,2,IF($A55/4&lt;=23,4,IF($A55/4&lt;=24,3,IF($A55/4&lt;=25,6,IF($A55/4&lt;=26,1,IF($A55/4&lt;=27,5,IF($A55/4&lt;=28,2,IF($A55/4&lt;=29,4,IF($A55/4&lt;=30,3,IF($A55/4&lt;=31,6,IF($A55/4&lt;=32,1,IF($A55/4&lt;=33,5,IF($A55/4&lt;=34,2,IF($A55/4&lt;=35,4,IF($A55/4&lt;=36,3))))))))))))))))))))))))))))))))))))</f>
        <v>0</v>
      </c>
      <c r="S55" s="6">
        <f>S38+10</f>
        <v>10</v>
      </c>
      <c r="T55" s="6"/>
      <c r="U55" s="54">
        <f t="shared" si="9"/>
        <v>4</v>
      </c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  <c r="HN55" s="6"/>
      <c r="HO55" s="6"/>
      <c r="HP55" s="6"/>
      <c r="HQ55" s="6"/>
      <c r="HR55" s="6"/>
      <c r="HS55" s="6"/>
      <c r="HT55" s="6"/>
      <c r="HU55" s="6"/>
      <c r="HV55" s="6"/>
      <c r="HW55" s="6"/>
      <c r="HX55" s="6"/>
      <c r="HY55" s="6"/>
      <c r="HZ55" s="6"/>
      <c r="IA55" s="6"/>
      <c r="IB55" s="6"/>
      <c r="IC55" s="6"/>
      <c r="ID55" s="6"/>
      <c r="IE55" s="6"/>
      <c r="IF55" s="6"/>
      <c r="IG55" s="6"/>
      <c r="IH55" s="6"/>
      <c r="II55" s="6"/>
      <c r="IJ55" s="6"/>
      <c r="IK55" s="6"/>
      <c r="IL55" s="6"/>
      <c r="IM55" s="6"/>
      <c r="IN55" s="6"/>
      <c r="IO55" s="6"/>
      <c r="IP55" s="6"/>
      <c r="IQ55" s="6"/>
      <c r="IR55" s="6"/>
      <c r="IS55" s="6"/>
      <c r="IT55" s="6"/>
      <c r="IU55" s="6"/>
      <c r="IV55" s="6"/>
      <c r="IW55" s="6"/>
      <c r="IX55" s="6"/>
      <c r="IY55" s="6"/>
      <c r="IZ55" s="6"/>
      <c r="JA55" s="6"/>
      <c r="JB55" s="6"/>
      <c r="JC55" s="6"/>
      <c r="JD55" s="6"/>
      <c r="JE55" s="6"/>
      <c r="JF55" s="6"/>
      <c r="JG55" s="6"/>
      <c r="JH55" s="6"/>
      <c r="JI55" s="6"/>
      <c r="JJ55" s="6"/>
      <c r="JK55" s="6"/>
      <c r="JL55" s="6"/>
      <c r="JM55" s="6"/>
      <c r="JN55" s="6"/>
      <c r="JO55" s="6"/>
      <c r="JP55" s="6"/>
      <c r="JQ55" s="6"/>
      <c r="JR55" s="6"/>
      <c r="JS55" s="6"/>
      <c r="JT55" s="6"/>
      <c r="JU55" s="6"/>
      <c r="JV55" s="6"/>
      <c r="JW55" s="6"/>
      <c r="JX55" s="6"/>
      <c r="JY55" s="6"/>
      <c r="JZ55" s="6"/>
      <c r="KA55" s="6"/>
      <c r="KB55" s="6"/>
      <c r="KC55" s="6"/>
      <c r="KD55" s="6"/>
      <c r="KE55" s="6"/>
      <c r="KF55" s="6"/>
      <c r="KG55" s="6"/>
      <c r="KH55" s="6"/>
      <c r="KI55" s="6"/>
      <c r="KJ55" s="6"/>
      <c r="KK55" s="6"/>
      <c r="KL55" s="6"/>
      <c r="KM55" s="6"/>
      <c r="KN55" s="6"/>
      <c r="KO55" s="6"/>
      <c r="KP55" s="6"/>
      <c r="KQ55" s="6"/>
      <c r="KR55" s="6"/>
      <c r="KS55" s="6"/>
      <c r="KT55" s="6"/>
      <c r="KU55" s="6"/>
      <c r="KV55" s="6"/>
      <c r="KW55" s="6"/>
      <c r="KX55" s="6"/>
      <c r="KY55" s="6"/>
      <c r="KZ55" s="6"/>
      <c r="LA55" s="6"/>
      <c r="LB55" s="6"/>
      <c r="LC55" s="6"/>
      <c r="LD55" s="6"/>
      <c r="LE55" s="6"/>
      <c r="LF55" s="6"/>
      <c r="LG55" s="6"/>
      <c r="LH55" s="6"/>
      <c r="LI55" s="6"/>
      <c r="LJ55" s="6"/>
      <c r="LK55" s="6"/>
      <c r="LL55" s="6"/>
      <c r="LM55" s="6"/>
      <c r="LN55" s="6"/>
      <c r="LO55" s="6"/>
      <c r="LP55" s="6"/>
      <c r="LQ55" s="6"/>
      <c r="LR55" s="6"/>
      <c r="LS55" s="6"/>
      <c r="LT55" s="6"/>
      <c r="LU55" s="6"/>
      <c r="LV55" s="6"/>
      <c r="LW55" s="6"/>
      <c r="LX55" s="6"/>
      <c r="LY55" s="6"/>
      <c r="LZ55" s="6"/>
      <c r="MA55" s="6"/>
      <c r="MB55" s="6"/>
      <c r="MC55" s="6"/>
      <c r="MD55" s="6"/>
      <c r="ME55" s="6"/>
      <c r="MF55" s="6"/>
      <c r="MG55" s="6"/>
      <c r="MH55" s="6"/>
      <c r="MI55" s="6"/>
      <c r="MJ55" s="6"/>
      <c r="MK55" s="6"/>
      <c r="ML55" s="6"/>
      <c r="MM55" s="6"/>
      <c r="MN55" s="6"/>
      <c r="MO55" s="6"/>
      <c r="MP55" s="6"/>
      <c r="MQ55" s="6"/>
      <c r="MR55" s="6"/>
      <c r="MS55" s="6"/>
      <c r="MT55" s="6"/>
      <c r="MU55" s="6"/>
      <c r="MV55" s="6"/>
      <c r="MW55" s="6"/>
      <c r="MX55" s="6"/>
      <c r="MY55" s="6"/>
      <c r="MZ55" s="6"/>
      <c r="NA55" s="6"/>
      <c r="NB55" s="6"/>
      <c r="NC55" s="6"/>
      <c r="ND55" s="6"/>
      <c r="NE55" s="6"/>
      <c r="NF55" s="6"/>
      <c r="NG55" s="6"/>
      <c r="NH55" s="6"/>
      <c r="NI55" s="6"/>
      <c r="NJ55" s="6"/>
      <c r="NK55" s="6"/>
      <c r="NL55" s="6"/>
      <c r="NM55" s="6"/>
      <c r="NN55" s="6"/>
      <c r="NO55" s="6"/>
      <c r="NP55" s="6"/>
      <c r="NQ55" s="6"/>
      <c r="NR55" s="6"/>
      <c r="NS55" s="6"/>
      <c r="NT55" s="6"/>
      <c r="NU55" s="6"/>
      <c r="NV55" s="6"/>
      <c r="NW55" s="6"/>
      <c r="NX55" s="6"/>
      <c r="NY55" s="6"/>
      <c r="NZ55" s="6"/>
      <c r="OA55" s="6"/>
      <c r="OB55" s="6"/>
      <c r="OC55" s="6"/>
      <c r="OD55" s="6"/>
      <c r="OE55" s="6"/>
      <c r="OF55" s="6"/>
      <c r="OG55" s="6"/>
      <c r="OH55" s="6"/>
      <c r="OI55" s="6"/>
      <c r="OJ55" s="6"/>
      <c r="OK55" s="6"/>
      <c r="OL55" s="6"/>
      <c r="OM55" s="6"/>
      <c r="ON55" s="6"/>
      <c r="OO55" s="6"/>
      <c r="OP55" s="6"/>
      <c r="OQ55" s="6"/>
      <c r="OR55" s="6"/>
      <c r="OS55" s="6"/>
      <c r="OT55" s="6"/>
      <c r="OU55" s="6"/>
      <c r="OV55" s="6"/>
      <c r="OW55" s="6"/>
      <c r="OX55" s="6"/>
      <c r="OY55" s="6"/>
      <c r="OZ55" s="6"/>
      <c r="PA55" s="6"/>
      <c r="PB55" s="6"/>
      <c r="PC55" s="6"/>
      <c r="PD55" s="6"/>
      <c r="PE55" s="6"/>
      <c r="PF55" s="6"/>
      <c r="PG55" s="6"/>
      <c r="PH55" s="6"/>
      <c r="PI55" s="6"/>
      <c r="PJ55" s="6"/>
      <c r="PK55" s="6"/>
      <c r="PL55" s="6"/>
      <c r="PM55" s="6"/>
      <c r="PN55" s="6"/>
      <c r="PO55" s="6"/>
      <c r="PP55" s="6"/>
      <c r="PQ55" s="6"/>
      <c r="PR55" s="6"/>
      <c r="PS55" s="6"/>
      <c r="PT55" s="6"/>
      <c r="PU55" s="6"/>
      <c r="PV55" s="6"/>
      <c r="PW55" s="6"/>
      <c r="PX55" s="6"/>
      <c r="PY55" s="6"/>
      <c r="PZ55" s="6"/>
      <c r="QA55" s="6"/>
      <c r="QB55" s="6"/>
      <c r="QC55" s="6"/>
      <c r="QD55" s="6"/>
      <c r="QE55" s="6"/>
      <c r="QF55" s="6"/>
      <c r="QG55" s="6"/>
      <c r="QH55" s="6"/>
      <c r="QI55" s="6"/>
      <c r="QJ55" s="6"/>
      <c r="QK55" s="6"/>
      <c r="QL55" s="6"/>
      <c r="QM55" s="6"/>
      <c r="QN55" s="6"/>
      <c r="QO55" s="6"/>
      <c r="QP55" s="6"/>
      <c r="QQ55" s="6"/>
      <c r="QR55" s="6"/>
      <c r="QS55" s="6"/>
      <c r="QT55" s="6"/>
      <c r="QU55" s="6"/>
      <c r="QV55" s="6"/>
      <c r="QW55" s="6"/>
      <c r="QX55" s="6"/>
      <c r="QY55" s="6"/>
      <c r="QZ55" s="6"/>
      <c r="RA55" s="6"/>
      <c r="RB55" s="6"/>
      <c r="RC55" s="6"/>
      <c r="RD55" s="6"/>
      <c r="RE55" s="6"/>
      <c r="RF55" s="6"/>
      <c r="RG55" s="6"/>
      <c r="RH55" s="6"/>
      <c r="RI55" s="6"/>
      <c r="RJ55" s="6"/>
      <c r="RK55" s="6"/>
      <c r="RL55" s="6"/>
      <c r="RM55" s="6"/>
      <c r="RN55" s="6"/>
      <c r="RO55" s="6"/>
      <c r="RP55" s="6"/>
      <c r="RQ55" s="6"/>
      <c r="RR55" s="6"/>
      <c r="RS55" s="6"/>
      <c r="RT55" s="6"/>
      <c r="RU55" s="6"/>
      <c r="RV55" s="6"/>
      <c r="RW55" s="6"/>
      <c r="RX55" s="6"/>
      <c r="RY55" s="6"/>
      <c r="RZ55" s="6"/>
      <c r="SA55" s="6"/>
      <c r="SB55" s="6"/>
      <c r="SC55" s="6"/>
      <c r="SD55" s="6"/>
      <c r="SE55" s="6"/>
      <c r="SF55" s="6"/>
      <c r="SG55" s="6"/>
      <c r="SH55" s="6"/>
      <c r="SI55" s="6"/>
      <c r="SJ55" s="6"/>
      <c r="SK55" s="6"/>
      <c r="SL55" s="6"/>
      <c r="SM55" s="6"/>
      <c r="SN55" s="6"/>
      <c r="SO55" s="6"/>
      <c r="SP55" s="6"/>
      <c r="SQ55" s="6"/>
      <c r="SR55" s="6"/>
      <c r="SS55" s="6"/>
      <c r="ST55" s="6"/>
      <c r="SU55" s="6"/>
      <c r="SV55" s="6"/>
      <c r="SW55" s="6"/>
      <c r="SX55" s="6"/>
      <c r="SY55" s="6"/>
      <c r="SZ55" s="6"/>
      <c r="TA55" s="6"/>
      <c r="TB55" s="6"/>
      <c r="TC55" s="6"/>
    </row>
    <row r="56" spans="1:523" s="25" customFormat="1" ht="13.2" x14ac:dyDescent="0.25">
      <c r="A56" s="5">
        <v>204</v>
      </c>
      <c r="B56" s="37" t="s">
        <v>7</v>
      </c>
      <c r="C56" s="55" t="s">
        <v>91</v>
      </c>
      <c r="D56" s="6"/>
      <c r="E56" s="36">
        <v>2001</v>
      </c>
      <c r="F56" s="271" t="s">
        <v>351</v>
      </c>
      <c r="G56" s="37"/>
      <c r="H56" s="45">
        <v>350</v>
      </c>
      <c r="I56" s="174">
        <v>3</v>
      </c>
      <c r="J56" s="6"/>
      <c r="K56" s="6"/>
      <c r="L56" s="26" t="b">
        <f>IF($A56/4&lt;=1,8,IF($A56/4&lt;=2,1,IF($A56/4&lt;=3,7,IF($A56/4&lt;=4,2,IF($A56/4&lt;=5,6,IF($A56/4&lt;=6,3,IF($A56/4&lt;=7,5,IF($A56/4&lt;=8,4,IF($A56/4&lt;=9,8,IF($A56/4&lt;=10,1,IF($A56/4&lt;=11,7,IF($A56/4&lt;=12,2,IF($A56/4&lt;=13,6,IF($A56/4&lt;=14,3,IF($A56/4&lt;=15,5,IF($A56/4&lt;=16,4,IF($A56/4&lt;=17,8,IF($A56/4&lt;=18,1,IF($A56/4&lt;=19,7,IF($A56/4&lt;=20,2,IF($A56/4&lt;=21,6,IF($A56/4&lt;=22,3,IF($A56/4&lt;=23,5,IF($A56/4&lt;=24,4,IF($A56/4&lt;=25,8,IF($A56/4&lt;=26,1,IF($A56/4&lt;=27,7,IF($A56/4&lt;=28,2,IF($A56/4&lt;=29,6,IF($A56/4&lt;=30,3,IF($A56/4&lt;=31,5,IF($A56/4&lt;=32,4,IF($A56/4&lt;=33,8,IF($A56/4&lt;=34,1,IF($A56/4&lt;=35,7,IF($A56/4&lt;=36,2,IF($A56/4&lt;=37,6,IF($A56/4&lt;=38,3,IF($A56/4&lt;=39,5,IF($A56/4&lt;=40,4))))))))))))))))))))))))))))))))))))))))</f>
        <v>0</v>
      </c>
      <c r="M56" s="25">
        <f>L56+200</f>
        <v>200</v>
      </c>
      <c r="N56" s="6"/>
      <c r="O56" s="26" t="b">
        <f>IF($A56/4&lt;=1,4,IF($A56/4&lt;=2,1,IF($A56/4&lt;=3,3,IF($A56/4&lt;=4,2,IF($A56/4&lt;=5,4,IF($A56/4&lt;=6,1,IF($A56/4&lt;=7,3,IF($A56/4&lt;=8,2,IF($A56/4&lt;=9,4,IF($A56/4&lt;=10,1,IF($A56/4&lt;=11,3,IF($A56/4&lt;=12,2,IF($A56/4&lt;=13,4,IF($A56/4&lt;=14,1,IF($A56/4&lt;=15,3,IF($A56/4&lt;=16,2,IF($A56/4&lt;=17,4,IF($A56/4&lt;=18,1,IF($A56/4&lt;=19,3,IF($A56/4&lt;=20,2,IF($A56/4&lt;=21,4,IF($A56/4&lt;=22,1,IF($A56/4&lt;=23,3,IF($A56/4&lt;=24,2,IF($A56/4&lt;=25,4,IF($A56/4&lt;=26,1,IF($A56/4&lt;=27,3,IF($A56/4&lt;=28,2,IF($A56/4&lt;=29,4,IF($A56/4&lt;=30,1,IF($A56/4&lt;=31,3,IF($A56/4&lt;=32,2,IF($A56/4&lt;=33,4,IF($A56/4&lt;=34,1,IF($A56/4&lt;=35,3,IF($A56/4&lt;=36,2))))))))))))))))))))))))))))))))))))</f>
        <v>0</v>
      </c>
      <c r="P56" s="25">
        <f>P47+10</f>
        <v>10</v>
      </c>
      <c r="Q56" s="6"/>
      <c r="R56" s="26" t="b">
        <f>IF($A56/4&lt;=1,6,IF($A56/4&lt;=2,1,IF($A56/4&lt;=3,5,IF($A56/4&lt;=4,2,IF($A56/4&lt;=5,4,IF($A56/4&lt;=6,3,IF($A56/4&lt;=7,6,IF($A56/4&lt;=8,1,IF($A56/4&lt;=9,5,IF($A56/4&lt;=10,2,IF($A56/4&lt;=11,4,IF($A56/4&lt;=12,3,IF($A56/4&lt;=13,6,IF($A56/4&lt;=14,1,IF($A56/4&lt;=15,5,IF($A56/4&lt;=16,2,IF($A56/4&lt;=17,4,IF($A56/4&lt;=18,3,IF($A56/4&lt;=19,6,IF($A56/4&lt;=20,1,IF($A56/4&lt;=21,5,IF($A56/4&lt;=22,2,IF($A56/4&lt;=23,4,IF($A56/4&lt;=24,3,IF($A56/4&lt;=25,6,IF($A56/4&lt;=26,1,IF($A56/4&lt;=27,5,IF($A56/4&lt;=28,2,IF($A56/4&lt;=29,4,IF($A56/4&lt;=30,3,IF($A56/4&lt;=31,6,IF($A56/4&lt;=32,1,IF($A56/4&lt;=33,5,IF($A56/4&lt;=34,2,IF($A56/4&lt;=35,4,IF($A56/4&lt;=36,3))))))))))))))))))))))))))))))))))))</f>
        <v>0</v>
      </c>
      <c r="S56" s="6">
        <f>S39+10</f>
        <v>10</v>
      </c>
      <c r="T56" s="6"/>
      <c r="U56" s="54">
        <f t="shared" si="9"/>
        <v>4</v>
      </c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  <c r="GL56" s="6"/>
      <c r="GM56" s="6"/>
      <c r="GN56" s="6"/>
      <c r="GO56" s="6"/>
      <c r="GP56" s="6"/>
      <c r="GQ56" s="6"/>
      <c r="GR56" s="6"/>
      <c r="GS56" s="6"/>
      <c r="GT56" s="6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6"/>
      <c r="HJ56" s="6"/>
      <c r="HK56" s="6"/>
      <c r="HL56" s="6"/>
      <c r="HM56" s="6"/>
      <c r="HN56" s="6"/>
      <c r="HO56" s="6"/>
      <c r="HP56" s="6"/>
      <c r="HQ56" s="6"/>
      <c r="HR56" s="6"/>
      <c r="HS56" s="6"/>
      <c r="HT56" s="6"/>
      <c r="HU56" s="6"/>
      <c r="HV56" s="6"/>
      <c r="HW56" s="6"/>
      <c r="HX56" s="6"/>
      <c r="HY56" s="6"/>
      <c r="HZ56" s="6"/>
      <c r="IA56" s="6"/>
      <c r="IB56" s="6"/>
      <c r="IC56" s="6"/>
      <c r="ID56" s="6"/>
      <c r="IE56" s="6"/>
      <c r="IF56" s="6"/>
      <c r="IG56" s="6"/>
      <c r="IH56" s="6"/>
      <c r="II56" s="6"/>
      <c r="IJ56" s="6"/>
      <c r="IK56" s="6"/>
      <c r="IL56" s="6"/>
      <c r="IM56" s="6"/>
      <c r="IN56" s="6"/>
      <c r="IO56" s="6"/>
      <c r="IP56" s="6"/>
      <c r="IQ56" s="6"/>
      <c r="IR56" s="6"/>
      <c r="IS56" s="6"/>
      <c r="IT56" s="6"/>
      <c r="IU56" s="6"/>
      <c r="IV56" s="6"/>
      <c r="IW56" s="6"/>
      <c r="IX56" s="6"/>
      <c r="IY56" s="6"/>
      <c r="IZ56" s="6"/>
      <c r="JA56" s="6"/>
      <c r="JB56" s="6"/>
      <c r="JC56" s="6"/>
      <c r="JD56" s="6"/>
      <c r="JE56" s="6"/>
      <c r="JF56" s="6"/>
      <c r="JG56" s="6"/>
      <c r="JH56" s="6"/>
      <c r="JI56" s="6"/>
      <c r="JJ56" s="6"/>
      <c r="JK56" s="6"/>
      <c r="JL56" s="6"/>
      <c r="JM56" s="6"/>
      <c r="JN56" s="6"/>
      <c r="JO56" s="6"/>
      <c r="JP56" s="6"/>
      <c r="JQ56" s="6"/>
      <c r="JR56" s="6"/>
      <c r="JS56" s="6"/>
      <c r="JT56" s="6"/>
      <c r="JU56" s="6"/>
      <c r="JV56" s="6"/>
      <c r="JW56" s="6"/>
      <c r="JX56" s="6"/>
      <c r="JY56" s="6"/>
      <c r="JZ56" s="6"/>
      <c r="KA56" s="6"/>
      <c r="KB56" s="6"/>
      <c r="KC56" s="6"/>
      <c r="KD56" s="6"/>
      <c r="KE56" s="6"/>
      <c r="KF56" s="6"/>
      <c r="KG56" s="6"/>
      <c r="KH56" s="6"/>
      <c r="KI56" s="6"/>
      <c r="KJ56" s="6"/>
      <c r="KK56" s="6"/>
      <c r="KL56" s="6"/>
      <c r="KM56" s="6"/>
      <c r="KN56" s="6"/>
      <c r="KO56" s="6"/>
      <c r="KP56" s="6"/>
      <c r="KQ56" s="6"/>
      <c r="KR56" s="6"/>
      <c r="KS56" s="6"/>
      <c r="KT56" s="6"/>
      <c r="KU56" s="6"/>
      <c r="KV56" s="6"/>
      <c r="KW56" s="6"/>
      <c r="KX56" s="6"/>
      <c r="KY56" s="6"/>
      <c r="KZ56" s="6"/>
      <c r="LA56" s="6"/>
      <c r="LB56" s="6"/>
      <c r="LC56" s="6"/>
      <c r="LD56" s="6"/>
      <c r="LE56" s="6"/>
      <c r="LF56" s="6"/>
      <c r="LG56" s="6"/>
      <c r="LH56" s="6"/>
      <c r="LI56" s="6"/>
      <c r="LJ56" s="6"/>
      <c r="LK56" s="6"/>
      <c r="LL56" s="6"/>
      <c r="LM56" s="6"/>
      <c r="LN56" s="6"/>
      <c r="LO56" s="6"/>
      <c r="LP56" s="6"/>
      <c r="LQ56" s="6"/>
      <c r="LR56" s="6"/>
      <c r="LS56" s="6"/>
      <c r="LT56" s="6"/>
      <c r="LU56" s="6"/>
      <c r="LV56" s="6"/>
      <c r="LW56" s="6"/>
      <c r="LX56" s="6"/>
      <c r="LY56" s="6"/>
      <c r="LZ56" s="6"/>
      <c r="MA56" s="6"/>
      <c r="MB56" s="6"/>
      <c r="MC56" s="6"/>
      <c r="MD56" s="6"/>
      <c r="ME56" s="6"/>
      <c r="MF56" s="6"/>
      <c r="MG56" s="6"/>
      <c r="MH56" s="6"/>
      <c r="MI56" s="6"/>
      <c r="MJ56" s="6"/>
      <c r="MK56" s="6"/>
      <c r="ML56" s="6"/>
      <c r="MM56" s="6"/>
      <c r="MN56" s="6"/>
      <c r="MO56" s="6"/>
      <c r="MP56" s="6"/>
      <c r="MQ56" s="6"/>
      <c r="MR56" s="6"/>
      <c r="MS56" s="6"/>
      <c r="MT56" s="6"/>
      <c r="MU56" s="6"/>
      <c r="MV56" s="6"/>
      <c r="MW56" s="6"/>
      <c r="MX56" s="6"/>
      <c r="MY56" s="6"/>
      <c r="MZ56" s="6"/>
      <c r="NA56" s="6"/>
      <c r="NB56" s="6"/>
      <c r="NC56" s="6"/>
      <c r="ND56" s="6"/>
      <c r="NE56" s="6"/>
      <c r="NF56" s="6"/>
      <c r="NG56" s="6"/>
      <c r="NH56" s="6"/>
      <c r="NI56" s="6"/>
      <c r="NJ56" s="6"/>
      <c r="NK56" s="6"/>
      <c r="NL56" s="6"/>
      <c r="NM56" s="6"/>
      <c r="NN56" s="6"/>
      <c r="NO56" s="6"/>
      <c r="NP56" s="6"/>
      <c r="NQ56" s="6"/>
      <c r="NR56" s="6"/>
      <c r="NS56" s="6"/>
      <c r="NT56" s="6"/>
      <c r="NU56" s="6"/>
      <c r="NV56" s="6"/>
      <c r="NW56" s="6"/>
      <c r="NX56" s="6"/>
      <c r="NY56" s="6"/>
      <c r="NZ56" s="6"/>
      <c r="OA56" s="6"/>
      <c r="OB56" s="6"/>
      <c r="OC56" s="6"/>
      <c r="OD56" s="6"/>
      <c r="OE56" s="6"/>
      <c r="OF56" s="6"/>
      <c r="OG56" s="6"/>
      <c r="OH56" s="6"/>
      <c r="OI56" s="6"/>
      <c r="OJ56" s="6"/>
      <c r="OK56" s="6"/>
      <c r="OL56" s="6"/>
      <c r="OM56" s="6"/>
      <c r="ON56" s="6"/>
      <c r="OO56" s="6"/>
      <c r="OP56" s="6"/>
      <c r="OQ56" s="6"/>
      <c r="OR56" s="6"/>
      <c r="OS56" s="6"/>
      <c r="OT56" s="6"/>
      <c r="OU56" s="6"/>
      <c r="OV56" s="6"/>
      <c r="OW56" s="6"/>
      <c r="OX56" s="6"/>
      <c r="OY56" s="6"/>
      <c r="OZ56" s="6"/>
      <c r="PA56" s="6"/>
      <c r="PB56" s="6"/>
      <c r="PC56" s="6"/>
      <c r="PD56" s="6"/>
      <c r="PE56" s="6"/>
      <c r="PF56" s="6"/>
      <c r="PG56" s="6"/>
      <c r="PH56" s="6"/>
      <c r="PI56" s="6"/>
      <c r="PJ56" s="6"/>
      <c r="PK56" s="6"/>
      <c r="PL56" s="6"/>
      <c r="PM56" s="6"/>
      <c r="PN56" s="6"/>
      <c r="PO56" s="6"/>
      <c r="PP56" s="6"/>
      <c r="PQ56" s="6"/>
      <c r="PR56" s="6"/>
      <c r="PS56" s="6"/>
      <c r="PT56" s="6"/>
      <c r="PU56" s="6"/>
      <c r="PV56" s="6"/>
      <c r="PW56" s="6"/>
      <c r="PX56" s="6"/>
      <c r="PY56" s="6"/>
      <c r="PZ56" s="6"/>
      <c r="QA56" s="6"/>
      <c r="QB56" s="6"/>
      <c r="QC56" s="6"/>
      <c r="QD56" s="6"/>
      <c r="QE56" s="6"/>
      <c r="QF56" s="6"/>
      <c r="QG56" s="6"/>
      <c r="QH56" s="6"/>
      <c r="QI56" s="6"/>
      <c r="QJ56" s="6"/>
      <c r="QK56" s="6"/>
      <c r="QL56" s="6"/>
      <c r="QM56" s="6"/>
      <c r="QN56" s="6"/>
      <c r="QO56" s="6"/>
      <c r="QP56" s="6"/>
      <c r="QQ56" s="6"/>
      <c r="QR56" s="6"/>
      <c r="QS56" s="6"/>
      <c r="QT56" s="6"/>
      <c r="QU56" s="6"/>
      <c r="QV56" s="6"/>
      <c r="QW56" s="6"/>
      <c r="QX56" s="6"/>
      <c r="QY56" s="6"/>
      <c r="QZ56" s="6"/>
      <c r="RA56" s="6"/>
      <c r="RB56" s="6"/>
      <c r="RC56" s="6"/>
      <c r="RD56" s="6"/>
      <c r="RE56" s="6"/>
      <c r="RF56" s="6"/>
      <c r="RG56" s="6"/>
      <c r="RH56" s="6"/>
      <c r="RI56" s="6"/>
      <c r="RJ56" s="6"/>
      <c r="RK56" s="6"/>
      <c r="RL56" s="6"/>
      <c r="RM56" s="6"/>
      <c r="RN56" s="6"/>
      <c r="RO56" s="6"/>
      <c r="RP56" s="6"/>
      <c r="RQ56" s="6"/>
      <c r="RR56" s="6"/>
      <c r="RS56" s="6"/>
      <c r="RT56" s="6"/>
      <c r="RU56" s="6"/>
      <c r="RV56" s="6"/>
      <c r="RW56" s="6"/>
      <c r="RX56" s="6"/>
      <c r="RY56" s="6"/>
      <c r="RZ56" s="6"/>
      <c r="SA56" s="6"/>
      <c r="SB56" s="6"/>
      <c r="SC56" s="6"/>
      <c r="SD56" s="6"/>
      <c r="SE56" s="6"/>
      <c r="SF56" s="6"/>
      <c r="SG56" s="6"/>
      <c r="SH56" s="6"/>
      <c r="SI56" s="6"/>
      <c r="SJ56" s="6"/>
      <c r="SK56" s="6"/>
      <c r="SL56" s="6"/>
      <c r="SM56" s="6"/>
      <c r="SN56" s="6"/>
      <c r="SO56" s="6"/>
      <c r="SP56" s="6"/>
      <c r="SQ56" s="6"/>
      <c r="SR56" s="6"/>
      <c r="SS56" s="6"/>
      <c r="ST56" s="6"/>
      <c r="SU56" s="6"/>
      <c r="SV56" s="6"/>
      <c r="SW56" s="6"/>
      <c r="SX56" s="6"/>
      <c r="SY56" s="6"/>
      <c r="SZ56" s="6"/>
      <c r="TA56" s="6"/>
      <c r="TB56" s="6"/>
      <c r="TC56" s="6"/>
    </row>
    <row r="57" spans="1:523" s="25" customFormat="1" ht="13.2" x14ac:dyDescent="0.25">
      <c r="A57" s="5">
        <v>204</v>
      </c>
      <c r="B57" s="37" t="s">
        <v>30</v>
      </c>
      <c r="C57" s="55" t="s">
        <v>88</v>
      </c>
      <c r="D57" s="6"/>
      <c r="E57" s="36">
        <v>2001</v>
      </c>
      <c r="F57" s="271" t="s">
        <v>351</v>
      </c>
      <c r="G57" s="37"/>
      <c r="H57" s="45">
        <v>350</v>
      </c>
      <c r="I57" s="174">
        <v>4</v>
      </c>
      <c r="J57" s="6"/>
      <c r="K57" s="6"/>
      <c r="L57" s="26" t="b">
        <f>IF($A57/4&lt;=1,8,IF($A57/4&lt;=2,1,IF($A57/4&lt;=3,7,IF($A57/4&lt;=4,2,IF($A57/4&lt;=5,6,IF($A57/4&lt;=6,3,IF($A57/4&lt;=7,5,IF($A57/4&lt;=8,4,IF($A57/4&lt;=9,8,IF($A57/4&lt;=10,1,IF($A57/4&lt;=11,7,IF($A57/4&lt;=12,2,IF($A57/4&lt;=13,6,IF($A57/4&lt;=14,3,IF($A57/4&lt;=15,5,IF($A57/4&lt;=16,4,IF($A57/4&lt;=17,8,IF($A57/4&lt;=18,1,IF($A57/4&lt;=19,7,IF($A57/4&lt;=20,2,IF($A57/4&lt;=21,6,IF($A57/4&lt;=22,3,IF($A57/4&lt;=23,5,IF($A57/4&lt;=24,4,IF($A57/4&lt;=25,8,IF($A57/4&lt;=26,1,IF($A57/4&lt;=27,7,IF($A57/4&lt;=28,2,IF($A57/4&lt;=29,6,IF($A57/4&lt;=30,3,IF($A57/4&lt;=31,5,IF($A57/4&lt;=32,4,IF($A57/4&lt;=33,8,IF($A57/4&lt;=34,1,IF($A57/4&lt;=35,7,IF($A57/4&lt;=36,2,IF($A57/4&lt;=37,6,IF($A57/4&lt;=38,3,IF($A57/4&lt;=39,5,IF($A57/4&lt;=40,4))))))))))))))))))))))))))))))))))))))))</f>
        <v>0</v>
      </c>
      <c r="M57" s="25">
        <f>L57+200</f>
        <v>200</v>
      </c>
      <c r="N57" s="6"/>
      <c r="O57" s="26" t="b">
        <f>IF($A57/4&lt;=1,4,IF($A57/4&lt;=2,1,IF($A57/4&lt;=3,3,IF($A57/4&lt;=4,2,IF($A57/4&lt;=5,4,IF($A57/4&lt;=6,1,IF($A57/4&lt;=7,3,IF($A57/4&lt;=8,2,IF($A57/4&lt;=9,4,IF($A57/4&lt;=10,1,IF($A57/4&lt;=11,3,IF($A57/4&lt;=12,2,IF($A57/4&lt;=13,4,IF($A57/4&lt;=14,1,IF($A57/4&lt;=15,3,IF($A57/4&lt;=16,2,IF($A57/4&lt;=17,4,IF($A57/4&lt;=18,1,IF($A57/4&lt;=19,3,IF($A57/4&lt;=20,2,IF($A57/4&lt;=21,4,IF($A57/4&lt;=22,1,IF($A57/4&lt;=23,3,IF($A57/4&lt;=24,2,IF($A57/4&lt;=25,4,IF($A57/4&lt;=26,1,IF($A57/4&lt;=27,3,IF($A57/4&lt;=28,2,IF($A57/4&lt;=29,4,IF($A57/4&lt;=30,1,IF($A57/4&lt;=31,3,IF($A57/4&lt;=32,2,IF($A57/4&lt;=33,4,IF($A57/4&lt;=34,1,IF($A57/4&lt;=35,3,IF($A57/4&lt;=36,2))))))))))))))))))))))))))))))))))))</f>
        <v>0</v>
      </c>
      <c r="P57" s="25">
        <f>P46+10</f>
        <v>10</v>
      </c>
      <c r="Q57" s="6"/>
      <c r="R57" s="26" t="b">
        <f>IF($A57/4&lt;=1,6,IF($A57/4&lt;=2,1,IF($A57/4&lt;=3,5,IF($A57/4&lt;=4,2,IF($A57/4&lt;=5,4,IF($A57/4&lt;=6,3,IF($A57/4&lt;=7,6,IF($A57/4&lt;=8,1,IF($A57/4&lt;=9,5,IF($A57/4&lt;=10,2,IF($A57/4&lt;=11,4,IF($A57/4&lt;=12,3,IF($A57/4&lt;=13,6,IF($A57/4&lt;=14,1,IF($A57/4&lt;=15,5,IF($A57/4&lt;=16,2,IF($A57/4&lt;=17,4,IF($A57/4&lt;=18,3,IF($A57/4&lt;=19,6,IF($A57/4&lt;=20,1,IF($A57/4&lt;=21,5,IF($A57/4&lt;=22,2,IF($A57/4&lt;=23,4,IF($A57/4&lt;=24,3,IF($A57/4&lt;=25,6,IF($A57/4&lt;=26,1,IF($A57/4&lt;=27,5,IF($A57/4&lt;=28,2,IF($A57/4&lt;=29,4,IF($A57/4&lt;=30,3,IF($A57/4&lt;=31,6,IF($A57/4&lt;=32,1,IF($A57/4&lt;=33,5,IF($A57/4&lt;=34,2,IF($A57/4&lt;=35,4,IF($A57/4&lt;=36,3))))))))))))))))))))))))))))))))))))</f>
        <v>0</v>
      </c>
      <c r="S57" s="6">
        <f>S40+10</f>
        <v>10</v>
      </c>
      <c r="T57" s="6"/>
      <c r="U57" s="54">
        <f t="shared" si="9"/>
        <v>4</v>
      </c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  <c r="IH57" s="6"/>
      <c r="II57" s="6"/>
      <c r="IJ57" s="6"/>
      <c r="IK57" s="6"/>
      <c r="IL57" s="6"/>
      <c r="IM57" s="6"/>
      <c r="IN57" s="6"/>
      <c r="IO57" s="6"/>
      <c r="IP57" s="6"/>
      <c r="IQ57" s="6"/>
      <c r="IR57" s="6"/>
      <c r="IS57" s="6"/>
      <c r="IT57" s="6"/>
      <c r="IU57" s="6"/>
      <c r="IV57" s="6"/>
      <c r="IW57" s="6"/>
      <c r="IX57" s="6"/>
      <c r="IY57" s="6"/>
      <c r="IZ57" s="6"/>
      <c r="JA57" s="6"/>
      <c r="JB57" s="6"/>
      <c r="JC57" s="6"/>
      <c r="JD57" s="6"/>
      <c r="JE57" s="6"/>
      <c r="JF57" s="6"/>
      <c r="JG57" s="6"/>
      <c r="JH57" s="6"/>
      <c r="JI57" s="6"/>
      <c r="JJ57" s="6"/>
      <c r="JK57" s="6"/>
      <c r="JL57" s="6"/>
      <c r="JM57" s="6"/>
      <c r="JN57" s="6"/>
      <c r="JO57" s="6"/>
      <c r="JP57" s="6"/>
      <c r="JQ57" s="6"/>
      <c r="JR57" s="6"/>
      <c r="JS57" s="6"/>
      <c r="JT57" s="6"/>
      <c r="JU57" s="6"/>
      <c r="JV57" s="6"/>
      <c r="JW57" s="6"/>
      <c r="JX57" s="6"/>
      <c r="JY57" s="6"/>
      <c r="JZ57" s="6"/>
      <c r="KA57" s="6"/>
      <c r="KB57" s="6"/>
      <c r="KC57" s="6"/>
      <c r="KD57" s="6"/>
      <c r="KE57" s="6"/>
      <c r="KF57" s="6"/>
      <c r="KG57" s="6"/>
      <c r="KH57" s="6"/>
      <c r="KI57" s="6"/>
      <c r="KJ57" s="6"/>
      <c r="KK57" s="6"/>
      <c r="KL57" s="6"/>
      <c r="KM57" s="6"/>
      <c r="KN57" s="6"/>
      <c r="KO57" s="6"/>
      <c r="KP57" s="6"/>
      <c r="KQ57" s="6"/>
      <c r="KR57" s="6"/>
      <c r="KS57" s="6"/>
      <c r="KT57" s="6"/>
      <c r="KU57" s="6"/>
      <c r="KV57" s="6"/>
      <c r="KW57" s="6"/>
      <c r="KX57" s="6"/>
      <c r="KY57" s="6"/>
      <c r="KZ57" s="6"/>
      <c r="LA57" s="6"/>
      <c r="LB57" s="6"/>
      <c r="LC57" s="6"/>
      <c r="LD57" s="6"/>
      <c r="LE57" s="6"/>
      <c r="LF57" s="6"/>
      <c r="LG57" s="6"/>
      <c r="LH57" s="6"/>
      <c r="LI57" s="6"/>
      <c r="LJ57" s="6"/>
      <c r="LK57" s="6"/>
      <c r="LL57" s="6"/>
      <c r="LM57" s="6"/>
      <c r="LN57" s="6"/>
      <c r="LO57" s="6"/>
      <c r="LP57" s="6"/>
      <c r="LQ57" s="6"/>
      <c r="LR57" s="6"/>
      <c r="LS57" s="6"/>
      <c r="LT57" s="6"/>
      <c r="LU57" s="6"/>
      <c r="LV57" s="6"/>
      <c r="LW57" s="6"/>
      <c r="LX57" s="6"/>
      <c r="LY57" s="6"/>
      <c r="LZ57" s="6"/>
      <c r="MA57" s="6"/>
      <c r="MB57" s="6"/>
      <c r="MC57" s="6"/>
      <c r="MD57" s="6"/>
      <c r="ME57" s="6"/>
      <c r="MF57" s="6"/>
      <c r="MG57" s="6"/>
      <c r="MH57" s="6"/>
      <c r="MI57" s="6"/>
      <c r="MJ57" s="6"/>
      <c r="MK57" s="6"/>
      <c r="ML57" s="6"/>
      <c r="MM57" s="6"/>
      <c r="MN57" s="6"/>
      <c r="MO57" s="6"/>
      <c r="MP57" s="6"/>
      <c r="MQ57" s="6"/>
      <c r="MR57" s="6"/>
      <c r="MS57" s="6"/>
      <c r="MT57" s="6"/>
      <c r="MU57" s="6"/>
      <c r="MV57" s="6"/>
      <c r="MW57" s="6"/>
      <c r="MX57" s="6"/>
      <c r="MY57" s="6"/>
      <c r="MZ57" s="6"/>
      <c r="NA57" s="6"/>
      <c r="NB57" s="6"/>
      <c r="NC57" s="6"/>
      <c r="ND57" s="6"/>
      <c r="NE57" s="6"/>
      <c r="NF57" s="6"/>
      <c r="NG57" s="6"/>
      <c r="NH57" s="6"/>
      <c r="NI57" s="6"/>
      <c r="NJ57" s="6"/>
      <c r="NK57" s="6"/>
      <c r="NL57" s="6"/>
      <c r="NM57" s="6"/>
      <c r="NN57" s="6"/>
      <c r="NO57" s="6"/>
      <c r="NP57" s="6"/>
      <c r="NQ57" s="6"/>
      <c r="NR57" s="6"/>
      <c r="NS57" s="6"/>
      <c r="NT57" s="6"/>
      <c r="NU57" s="6"/>
      <c r="NV57" s="6"/>
      <c r="NW57" s="6"/>
      <c r="NX57" s="6"/>
      <c r="NY57" s="6"/>
      <c r="NZ57" s="6"/>
      <c r="OA57" s="6"/>
      <c r="OB57" s="6"/>
      <c r="OC57" s="6"/>
      <c r="OD57" s="6"/>
      <c r="OE57" s="6"/>
      <c r="OF57" s="6"/>
      <c r="OG57" s="6"/>
      <c r="OH57" s="6"/>
      <c r="OI57" s="6"/>
      <c r="OJ57" s="6"/>
      <c r="OK57" s="6"/>
      <c r="OL57" s="6"/>
      <c r="OM57" s="6"/>
      <c r="ON57" s="6"/>
      <c r="OO57" s="6"/>
      <c r="OP57" s="6"/>
      <c r="OQ57" s="6"/>
      <c r="OR57" s="6"/>
      <c r="OS57" s="6"/>
      <c r="OT57" s="6"/>
      <c r="OU57" s="6"/>
      <c r="OV57" s="6"/>
      <c r="OW57" s="6"/>
      <c r="OX57" s="6"/>
      <c r="OY57" s="6"/>
      <c r="OZ57" s="6"/>
      <c r="PA57" s="6"/>
      <c r="PB57" s="6"/>
      <c r="PC57" s="6"/>
      <c r="PD57" s="6"/>
      <c r="PE57" s="6"/>
      <c r="PF57" s="6"/>
      <c r="PG57" s="6"/>
      <c r="PH57" s="6"/>
      <c r="PI57" s="6"/>
      <c r="PJ57" s="6"/>
      <c r="PK57" s="6"/>
      <c r="PL57" s="6"/>
      <c r="PM57" s="6"/>
      <c r="PN57" s="6"/>
      <c r="PO57" s="6"/>
      <c r="PP57" s="6"/>
      <c r="PQ57" s="6"/>
      <c r="PR57" s="6"/>
      <c r="PS57" s="6"/>
      <c r="PT57" s="6"/>
      <c r="PU57" s="6"/>
      <c r="PV57" s="6"/>
      <c r="PW57" s="6"/>
      <c r="PX57" s="6"/>
      <c r="PY57" s="6"/>
      <c r="PZ57" s="6"/>
      <c r="QA57" s="6"/>
      <c r="QB57" s="6"/>
      <c r="QC57" s="6"/>
      <c r="QD57" s="6"/>
      <c r="QE57" s="6"/>
      <c r="QF57" s="6"/>
      <c r="QG57" s="6"/>
      <c r="QH57" s="6"/>
      <c r="QI57" s="6"/>
      <c r="QJ57" s="6"/>
      <c r="QK57" s="6"/>
      <c r="QL57" s="6"/>
      <c r="QM57" s="6"/>
      <c r="QN57" s="6"/>
      <c r="QO57" s="6"/>
      <c r="QP57" s="6"/>
      <c r="QQ57" s="6"/>
      <c r="QR57" s="6"/>
      <c r="QS57" s="6"/>
      <c r="QT57" s="6"/>
      <c r="QU57" s="6"/>
      <c r="QV57" s="6"/>
      <c r="QW57" s="6"/>
      <c r="QX57" s="6"/>
      <c r="QY57" s="6"/>
      <c r="QZ57" s="6"/>
      <c r="RA57" s="6"/>
      <c r="RB57" s="6"/>
      <c r="RC57" s="6"/>
      <c r="RD57" s="6"/>
      <c r="RE57" s="6"/>
      <c r="RF57" s="6"/>
      <c r="RG57" s="6"/>
      <c r="RH57" s="6"/>
      <c r="RI57" s="6"/>
      <c r="RJ57" s="6"/>
      <c r="RK57" s="6"/>
      <c r="RL57" s="6"/>
      <c r="RM57" s="6"/>
      <c r="RN57" s="6"/>
      <c r="RO57" s="6"/>
      <c r="RP57" s="6"/>
      <c r="RQ57" s="6"/>
      <c r="RR57" s="6"/>
      <c r="RS57" s="6"/>
      <c r="RT57" s="6"/>
      <c r="RU57" s="6"/>
      <c r="RV57" s="6"/>
      <c r="RW57" s="6"/>
      <c r="RX57" s="6"/>
      <c r="RY57" s="6"/>
      <c r="RZ57" s="6"/>
      <c r="SA57" s="6"/>
      <c r="SB57" s="6"/>
      <c r="SC57" s="6"/>
      <c r="SD57" s="6"/>
      <c r="SE57" s="6"/>
      <c r="SF57" s="6"/>
      <c r="SG57" s="6"/>
      <c r="SH57" s="6"/>
      <c r="SI57" s="6"/>
      <c r="SJ57" s="6"/>
      <c r="SK57" s="6"/>
      <c r="SL57" s="6"/>
      <c r="SM57" s="6"/>
      <c r="SN57" s="6"/>
      <c r="SO57" s="6"/>
      <c r="SP57" s="6"/>
      <c r="SQ57" s="6"/>
      <c r="SR57" s="6"/>
      <c r="SS57" s="6"/>
      <c r="ST57" s="6"/>
      <c r="SU57" s="6"/>
      <c r="SV57" s="6"/>
      <c r="SW57" s="6"/>
      <c r="SX57" s="6"/>
      <c r="SY57" s="6"/>
      <c r="SZ57" s="6"/>
      <c r="TA57" s="6"/>
      <c r="TB57" s="6"/>
      <c r="TC57" s="6"/>
    </row>
    <row r="58" spans="1:523" s="25" customFormat="1" ht="16.2" x14ac:dyDescent="0.25">
      <c r="A58" s="371">
        <f>A59</f>
        <v>205</v>
      </c>
      <c r="C58" s="351"/>
      <c r="F58" s="355" t="str">
        <f>F59</f>
        <v>Клуб 10</v>
      </c>
      <c r="H58" s="372">
        <f>H59</f>
        <v>402.35</v>
      </c>
      <c r="I58" s="74"/>
      <c r="L58" s="26"/>
      <c r="O58" s="26"/>
      <c r="R58" s="26"/>
      <c r="U58" s="54">
        <f t="shared" si="9"/>
        <v>5</v>
      </c>
      <c r="CI58" s="352"/>
      <c r="CW58" s="353"/>
      <c r="CX58" s="353"/>
      <c r="CY58" s="353"/>
    </row>
    <row r="59" spans="1:523" s="6" customFormat="1" ht="12" customHeight="1" x14ac:dyDescent="0.25">
      <c r="A59" s="5">
        <v>205</v>
      </c>
      <c r="B59" s="37" t="s">
        <v>7</v>
      </c>
      <c r="C59" s="55" t="s">
        <v>86</v>
      </c>
      <c r="E59" s="37">
        <v>2001</v>
      </c>
      <c r="F59" s="31" t="s">
        <v>352</v>
      </c>
      <c r="G59" s="37"/>
      <c r="H59" s="45">
        <v>402.35</v>
      </c>
      <c r="I59" s="174">
        <v>1</v>
      </c>
      <c r="L59" s="26" t="b">
        <f>IF($A59/4&lt;=1,8,IF($A59/4&lt;=2,1,IF($A59/4&lt;=3,7,IF($A59/4&lt;=4,2,IF($A59/4&lt;=5,6,IF($A59/4&lt;=6,3,IF($A59/4&lt;=7,5,IF($A59/4&lt;=8,4,IF($A59/4&lt;=9,8,IF($A59/4&lt;=10,1,IF($A59/4&lt;=11,7,IF($A59/4&lt;=12,2,IF($A59/4&lt;=13,6,IF($A59/4&lt;=14,3,IF($A59/4&lt;=15,5,IF($A59/4&lt;=16,4,IF($A59/4&lt;=17,8,IF($A59/4&lt;=18,1,IF($A59/4&lt;=19,7,IF($A59/4&lt;=20,2,IF($A59/4&lt;=21,6,IF($A59/4&lt;=22,3,IF($A59/4&lt;=23,5,IF($A59/4&lt;=24,4,IF($A59/4&lt;=25,8,IF($A59/4&lt;=26,1,IF($A59/4&lt;=27,7,IF($A59/4&lt;=28,2,IF($A59/4&lt;=29,6,IF($A59/4&lt;=30,3,IF($A59/4&lt;=31,5,IF($A59/4&lt;=32,4,IF($A59/4&lt;=33,8,IF($A59/4&lt;=34,1,IF($A59/4&lt;=35,7,IF($A59/4&lt;=36,2,IF($A59/4&lt;=37,6,IF($A59/4&lt;=38,3,IF($A59/4&lt;=39,5,IF($A59/4&lt;=40,4))))))))))))))))))))))))))))))))))))))))</f>
        <v>0</v>
      </c>
      <c r="M59" s="25">
        <f>L59+200</f>
        <v>200</v>
      </c>
      <c r="O59" s="26" t="b">
        <f>IF($A59/4&lt;=1,4,IF($A59/4&lt;=2,1,IF($A59/4&lt;=3,3,IF($A59/4&lt;=4,2,IF($A59/4&lt;=5,4,IF($A59/4&lt;=6,1,IF($A59/4&lt;=7,3,IF($A59/4&lt;=8,2,IF($A59/4&lt;=9,4,IF($A59/4&lt;=10,1,IF($A59/4&lt;=11,3,IF($A59/4&lt;=12,2,IF($A59/4&lt;=13,4,IF($A59/4&lt;=14,1,IF($A59/4&lt;=15,3,IF($A59/4&lt;=16,2,IF($A59/4&lt;=17,4,IF($A59/4&lt;=18,1,IF($A59/4&lt;=19,3,IF($A59/4&lt;=20,2,IF($A59/4&lt;=21,4,IF($A59/4&lt;=22,1,IF($A59/4&lt;=23,3,IF($A59/4&lt;=24,2,IF($A59/4&lt;=25,4,IF($A59/4&lt;=26,1,IF($A59/4&lt;=27,3,IF($A59/4&lt;=28,2,IF($A59/4&lt;=29,4,IF($A59/4&lt;=30,1,IF($A59/4&lt;=31,3,IF($A59/4&lt;=32,2,IF($A59/4&lt;=33,4,IF($A59/4&lt;=34,1,IF($A59/4&lt;=35,3,IF($A59/4&lt;=36,2))))))))))))))))))))))))))))))))))))</f>
        <v>0</v>
      </c>
      <c r="P59" s="25" t="e">
        <f>#REF!+10</f>
        <v>#REF!</v>
      </c>
      <c r="R59" s="26" t="b">
        <f>IF($A59/4&lt;=1,6,IF($A59/4&lt;=2,1,IF($A59/4&lt;=3,5,IF($A59/4&lt;=4,2,IF($A59/4&lt;=5,4,IF($A59/4&lt;=6,3,IF($A59/4&lt;=7,6,IF($A59/4&lt;=8,1,IF($A59/4&lt;=9,5,IF($A59/4&lt;=10,2,IF($A59/4&lt;=11,4,IF($A59/4&lt;=12,3,IF($A59/4&lt;=13,6,IF($A59/4&lt;=14,1,IF($A59/4&lt;=15,5,IF($A59/4&lt;=16,2,IF($A59/4&lt;=17,4,IF($A59/4&lt;=18,3,IF($A59/4&lt;=19,6,IF($A59/4&lt;=20,1,IF($A59/4&lt;=21,5,IF($A59/4&lt;=22,2,IF($A59/4&lt;=23,4,IF($A59/4&lt;=24,3,IF($A59/4&lt;=25,6,IF($A59/4&lt;=26,1,IF($A59/4&lt;=27,5,IF($A59/4&lt;=28,2,IF($A59/4&lt;=29,4,IF($A59/4&lt;=30,3,IF($A59/4&lt;=31,6,IF($A59/4&lt;=32,1,IF($A59/4&lt;=33,5,IF($A59/4&lt;=34,2,IF($A59/4&lt;=35,4,IF($A59/4&lt;=36,3))))))))))))))))))))))))))))))))))))</f>
        <v>0</v>
      </c>
      <c r="S59" s="6">
        <f>S41+10</f>
        <v>10</v>
      </c>
      <c r="T59" s="6" t="s">
        <v>355</v>
      </c>
      <c r="U59" s="54">
        <f t="shared" si="9"/>
        <v>5</v>
      </c>
      <c r="PK59" s="2"/>
      <c r="PL59" s="2"/>
      <c r="PM59" s="2"/>
      <c r="PN59" s="2"/>
      <c r="PO59" s="2"/>
      <c r="PP59" s="2"/>
      <c r="PQ59" s="2"/>
      <c r="PR59" s="2"/>
      <c r="PS59" s="2"/>
      <c r="PT59" s="2"/>
      <c r="PU59" s="2"/>
      <c r="PV59" s="2"/>
      <c r="PW59" s="2"/>
      <c r="PX59" s="2"/>
      <c r="PY59" s="2"/>
      <c r="PZ59" s="2"/>
      <c r="QA59" s="2"/>
      <c r="QB59" s="2"/>
      <c r="QC59" s="2"/>
      <c r="QD59" s="2"/>
      <c r="QE59" s="2"/>
      <c r="QF59" s="2"/>
      <c r="QG59" s="2"/>
      <c r="QH59" s="2"/>
      <c r="QI59" s="2"/>
      <c r="QJ59" s="2"/>
      <c r="QK59" s="2"/>
      <c r="QL59" s="2"/>
      <c r="QM59" s="2"/>
      <c r="QN59" s="2"/>
      <c r="QO59" s="2"/>
      <c r="QP59" s="2"/>
      <c r="QQ59" s="2"/>
      <c r="QR59" s="2"/>
      <c r="QS59" s="2"/>
      <c r="QT59" s="2"/>
      <c r="QU59" s="2"/>
      <c r="QV59" s="2"/>
      <c r="QW59" s="2"/>
      <c r="QX59" s="2"/>
      <c r="QY59" s="2"/>
      <c r="QZ59" s="2"/>
      <c r="RA59" s="2"/>
      <c r="RB59" s="2"/>
      <c r="RC59" s="2"/>
      <c r="RD59" s="2"/>
      <c r="RE59" s="2"/>
      <c r="RF59" s="2"/>
      <c r="RG59" s="2"/>
      <c r="RH59" s="2"/>
      <c r="RI59" s="2"/>
      <c r="RJ59" s="2"/>
      <c r="RK59" s="2"/>
      <c r="RL59" s="2"/>
      <c r="RM59" s="2"/>
      <c r="RN59" s="2"/>
      <c r="RO59" s="2"/>
      <c r="RP59" s="2"/>
      <c r="RQ59" s="2"/>
      <c r="RR59" s="2"/>
      <c r="RS59" s="2"/>
      <c r="RT59" s="2"/>
      <c r="RU59" s="2"/>
      <c r="RV59" s="2"/>
      <c r="RW59" s="2"/>
      <c r="RX59" s="2"/>
      <c r="RY59" s="2"/>
      <c r="RZ59" s="2"/>
      <c r="SA59" s="2"/>
      <c r="SB59" s="2"/>
      <c r="SC59" s="2"/>
      <c r="SD59" s="2"/>
      <c r="SE59" s="2"/>
      <c r="SF59" s="2"/>
      <c r="SG59" s="2"/>
      <c r="SH59" s="2"/>
      <c r="SI59" s="2"/>
      <c r="SJ59" s="2"/>
      <c r="SK59" s="2"/>
      <c r="SL59" s="2"/>
      <c r="SM59" s="2"/>
      <c r="SN59" s="2"/>
      <c r="SO59" s="2"/>
      <c r="SP59" s="2"/>
      <c r="SQ59" s="2"/>
      <c r="SR59" s="2"/>
      <c r="SS59" s="2"/>
      <c r="ST59" s="2"/>
      <c r="SU59" s="2"/>
      <c r="SV59" s="2"/>
      <c r="SW59" s="2"/>
      <c r="SX59" s="2"/>
      <c r="SY59" s="2"/>
      <c r="SZ59" s="2"/>
      <c r="TA59" s="2"/>
      <c r="TB59" s="2"/>
      <c r="TC59" s="2"/>
    </row>
    <row r="60" spans="1:523" s="6" customFormat="1" ht="12" customHeight="1" x14ac:dyDescent="0.25">
      <c r="A60" s="5">
        <v>205</v>
      </c>
      <c r="B60" s="37" t="s">
        <v>7</v>
      </c>
      <c r="C60" s="55" t="s">
        <v>80</v>
      </c>
      <c r="E60" s="37">
        <v>2001</v>
      </c>
      <c r="F60" s="31" t="s">
        <v>352</v>
      </c>
      <c r="G60" s="37"/>
      <c r="H60" s="45">
        <v>402.35</v>
      </c>
      <c r="I60" s="174">
        <v>2</v>
      </c>
      <c r="L60" s="26" t="b">
        <f>IF($A60/4&lt;=1,8,IF($A60/4&lt;=2,1,IF($A60/4&lt;=3,7,IF($A60/4&lt;=4,2,IF($A60/4&lt;=5,6,IF($A60/4&lt;=6,3,IF($A60/4&lt;=7,5,IF($A60/4&lt;=8,4,IF($A60/4&lt;=9,8,IF($A60/4&lt;=10,1,IF($A60/4&lt;=11,7,IF($A60/4&lt;=12,2,IF($A60/4&lt;=13,6,IF($A60/4&lt;=14,3,IF($A60/4&lt;=15,5,IF($A60/4&lt;=16,4,IF($A60/4&lt;=17,8,IF($A60/4&lt;=18,1,IF($A60/4&lt;=19,7,IF($A60/4&lt;=20,2,IF($A60/4&lt;=21,6,IF($A60/4&lt;=22,3,IF($A60/4&lt;=23,5,IF($A60/4&lt;=24,4,IF($A60/4&lt;=25,8,IF($A60/4&lt;=26,1,IF($A60/4&lt;=27,7,IF($A60/4&lt;=28,2,IF($A60/4&lt;=29,6,IF($A60/4&lt;=30,3,IF($A60/4&lt;=31,5,IF($A60/4&lt;=32,4,IF($A60/4&lt;=33,8,IF($A60/4&lt;=34,1,IF($A60/4&lt;=35,7,IF($A60/4&lt;=36,2,IF($A60/4&lt;=37,6,IF($A60/4&lt;=38,3,IF($A60/4&lt;=39,5,IF($A60/4&lt;=40,4))))))))))))))))))))))))))))))))))))))))</f>
        <v>0</v>
      </c>
      <c r="M60" s="25">
        <f>L60+200</f>
        <v>200</v>
      </c>
      <c r="O60" s="26" t="b">
        <f>IF($A60/4&lt;=1,4,IF($A60/4&lt;=2,1,IF($A60/4&lt;=3,3,IF($A60/4&lt;=4,2,IF($A60/4&lt;=5,4,IF($A60/4&lt;=6,1,IF($A60/4&lt;=7,3,IF($A60/4&lt;=8,2,IF($A60/4&lt;=9,4,IF($A60/4&lt;=10,1,IF($A60/4&lt;=11,3,IF($A60/4&lt;=12,2,IF($A60/4&lt;=13,4,IF($A60/4&lt;=14,1,IF($A60/4&lt;=15,3,IF($A60/4&lt;=16,2,IF($A60/4&lt;=17,4,IF($A60/4&lt;=18,1,IF($A60/4&lt;=19,3,IF($A60/4&lt;=20,2,IF($A60/4&lt;=21,4,IF($A60/4&lt;=22,1,IF($A60/4&lt;=23,3,IF($A60/4&lt;=24,2,IF($A60/4&lt;=25,4,IF($A60/4&lt;=26,1,IF($A60/4&lt;=27,3,IF($A60/4&lt;=28,2,IF($A60/4&lt;=29,4,IF($A60/4&lt;=30,1,IF($A60/4&lt;=31,3,IF($A60/4&lt;=32,2,IF($A60/4&lt;=33,4,IF($A60/4&lt;=34,1,IF($A60/4&lt;=35,3,IF($A60/4&lt;=36,2))))))))))))))))))))))))))))))))))))</f>
        <v>0</v>
      </c>
      <c r="P60" s="25" t="e">
        <f>#REF!+10</f>
        <v>#REF!</v>
      </c>
      <c r="R60" s="26" t="b">
        <f>IF($A60/4&lt;=1,6,IF($A60/4&lt;=2,1,IF($A60/4&lt;=3,5,IF($A60/4&lt;=4,2,IF($A60/4&lt;=5,4,IF($A60/4&lt;=6,3,IF($A60/4&lt;=7,6,IF($A60/4&lt;=8,1,IF($A60/4&lt;=9,5,IF($A60/4&lt;=10,2,IF($A60/4&lt;=11,4,IF($A60/4&lt;=12,3,IF($A60/4&lt;=13,6,IF($A60/4&lt;=14,1,IF($A60/4&lt;=15,5,IF($A60/4&lt;=16,2,IF($A60/4&lt;=17,4,IF($A60/4&lt;=18,3,IF($A60/4&lt;=19,6,IF($A60/4&lt;=20,1,IF($A60/4&lt;=21,5,IF($A60/4&lt;=22,2,IF($A60/4&lt;=23,4,IF($A60/4&lt;=24,3,IF($A60/4&lt;=25,6,IF($A60/4&lt;=26,1,IF($A60/4&lt;=27,5,IF($A60/4&lt;=28,2,IF($A60/4&lt;=29,4,IF($A60/4&lt;=30,3,IF($A60/4&lt;=31,6,IF($A60/4&lt;=32,1,IF($A60/4&lt;=33,5,IF($A60/4&lt;=34,2,IF($A60/4&lt;=35,4,IF($A60/4&lt;=36,3))))))))))))))))))))))))))))))))))))</f>
        <v>0</v>
      </c>
      <c r="S60" s="6">
        <f>S42+10</f>
        <v>10</v>
      </c>
      <c r="U60" s="54">
        <f t="shared" si="9"/>
        <v>5</v>
      </c>
    </row>
    <row r="61" spans="1:523" s="6" customFormat="1" ht="12" customHeight="1" x14ac:dyDescent="0.25">
      <c r="A61" s="5">
        <v>205</v>
      </c>
      <c r="B61" s="37" t="s">
        <v>30</v>
      </c>
      <c r="C61" s="55" t="s">
        <v>85</v>
      </c>
      <c r="E61" s="37">
        <v>2001</v>
      </c>
      <c r="F61" s="31" t="s">
        <v>352</v>
      </c>
      <c r="G61" s="37"/>
      <c r="H61" s="45">
        <v>402.35</v>
      </c>
      <c r="I61" s="174">
        <v>3</v>
      </c>
      <c r="L61" s="26" t="b">
        <f>IF($A61/4&lt;=1,8,IF($A61/4&lt;=2,1,IF($A61/4&lt;=3,7,IF($A61/4&lt;=4,2,IF($A61/4&lt;=5,6,IF($A61/4&lt;=6,3,IF($A61/4&lt;=7,5,IF($A61/4&lt;=8,4,IF($A61/4&lt;=9,8,IF($A61/4&lt;=10,1,IF($A61/4&lt;=11,7,IF($A61/4&lt;=12,2,IF($A61/4&lt;=13,6,IF($A61/4&lt;=14,3,IF($A61/4&lt;=15,5,IF($A61/4&lt;=16,4,IF($A61/4&lt;=17,8,IF($A61/4&lt;=18,1,IF($A61/4&lt;=19,7,IF($A61/4&lt;=20,2,IF($A61/4&lt;=21,6,IF($A61/4&lt;=22,3,IF($A61/4&lt;=23,5,IF($A61/4&lt;=24,4,IF($A61/4&lt;=25,8,IF($A61/4&lt;=26,1,IF($A61/4&lt;=27,7,IF($A61/4&lt;=28,2,IF($A61/4&lt;=29,6,IF($A61/4&lt;=30,3,IF($A61/4&lt;=31,5,IF($A61/4&lt;=32,4,IF($A61/4&lt;=33,8,IF($A61/4&lt;=34,1,IF($A61/4&lt;=35,7,IF($A61/4&lt;=36,2,IF($A61/4&lt;=37,6,IF($A61/4&lt;=38,3,IF($A61/4&lt;=39,5,IF($A61/4&lt;=40,4))))))))))))))))))))))))))))))))))))))))</f>
        <v>0</v>
      </c>
      <c r="M61" s="25">
        <f>L61+200</f>
        <v>200</v>
      </c>
      <c r="O61" s="26" t="b">
        <f>IF($A61/4&lt;=1,4,IF($A61/4&lt;=2,1,IF($A61/4&lt;=3,3,IF($A61/4&lt;=4,2,IF($A61/4&lt;=5,4,IF($A61/4&lt;=6,1,IF($A61/4&lt;=7,3,IF($A61/4&lt;=8,2,IF($A61/4&lt;=9,4,IF($A61/4&lt;=10,1,IF($A61/4&lt;=11,3,IF($A61/4&lt;=12,2,IF($A61/4&lt;=13,4,IF($A61/4&lt;=14,1,IF($A61/4&lt;=15,3,IF($A61/4&lt;=16,2,IF($A61/4&lt;=17,4,IF($A61/4&lt;=18,1,IF($A61/4&lt;=19,3,IF($A61/4&lt;=20,2,IF($A61/4&lt;=21,4,IF($A61/4&lt;=22,1,IF($A61/4&lt;=23,3,IF($A61/4&lt;=24,2,IF($A61/4&lt;=25,4,IF($A61/4&lt;=26,1,IF($A61/4&lt;=27,3,IF($A61/4&lt;=28,2,IF($A61/4&lt;=29,4,IF($A61/4&lt;=30,1,IF($A61/4&lt;=31,3,IF($A61/4&lt;=32,2,IF($A61/4&lt;=33,4,IF($A61/4&lt;=34,1,IF($A61/4&lt;=35,3,IF($A61/4&lt;=36,2))))))))))))))))))))))))))))))))))))</f>
        <v>0</v>
      </c>
      <c r="P61" s="25" t="e">
        <f>#REF!+10</f>
        <v>#REF!</v>
      </c>
      <c r="R61" s="26" t="b">
        <f>IF($A61/4&lt;=1,6,IF($A61/4&lt;=2,1,IF($A61/4&lt;=3,5,IF($A61/4&lt;=4,2,IF($A61/4&lt;=5,4,IF($A61/4&lt;=6,3,IF($A61/4&lt;=7,6,IF($A61/4&lt;=8,1,IF($A61/4&lt;=9,5,IF($A61/4&lt;=10,2,IF($A61/4&lt;=11,4,IF($A61/4&lt;=12,3,IF($A61/4&lt;=13,6,IF($A61/4&lt;=14,1,IF($A61/4&lt;=15,5,IF($A61/4&lt;=16,2,IF($A61/4&lt;=17,4,IF($A61/4&lt;=18,3,IF($A61/4&lt;=19,6,IF($A61/4&lt;=20,1,IF($A61/4&lt;=21,5,IF($A61/4&lt;=22,2,IF($A61/4&lt;=23,4,IF($A61/4&lt;=24,3,IF($A61/4&lt;=25,6,IF($A61/4&lt;=26,1,IF($A61/4&lt;=27,5,IF($A61/4&lt;=28,2,IF($A61/4&lt;=29,4,IF($A61/4&lt;=30,3,IF($A61/4&lt;=31,6,IF($A61/4&lt;=32,1,IF($A61/4&lt;=33,5,IF($A61/4&lt;=34,2,IF($A61/4&lt;=35,4,IF($A61/4&lt;=36,3))))))))))))))))))))))))))))))))))))</f>
        <v>0</v>
      </c>
      <c r="S61" s="6">
        <f>S43+10</f>
        <v>10</v>
      </c>
      <c r="U61" s="54">
        <f t="shared" si="9"/>
        <v>5</v>
      </c>
    </row>
    <row r="62" spans="1:523" s="6" customFormat="1" ht="12" customHeight="1" x14ac:dyDescent="0.25">
      <c r="A62" s="5">
        <v>205</v>
      </c>
      <c r="B62" s="37" t="s">
        <v>7</v>
      </c>
      <c r="C62" s="55" t="s">
        <v>82</v>
      </c>
      <c r="E62" s="37">
        <v>1998</v>
      </c>
      <c r="F62" s="31" t="s">
        <v>352</v>
      </c>
      <c r="G62" s="37"/>
      <c r="H62" s="45">
        <v>402.35</v>
      </c>
      <c r="I62" s="174">
        <v>4</v>
      </c>
      <c r="L62" s="26" t="b">
        <f>IF($A62/4&lt;=1,8,IF($A62/4&lt;=2,1,IF($A62/4&lt;=3,7,IF($A62/4&lt;=4,2,IF($A62/4&lt;=5,6,IF($A62/4&lt;=6,3,IF($A62/4&lt;=7,5,IF($A62/4&lt;=8,4,IF($A62/4&lt;=9,8,IF($A62/4&lt;=10,1,IF($A62/4&lt;=11,7,IF($A62/4&lt;=12,2,IF($A62/4&lt;=13,6,IF($A62/4&lt;=14,3,IF($A62/4&lt;=15,5,IF($A62/4&lt;=16,4,IF($A62/4&lt;=17,8,IF($A62/4&lt;=18,1,IF($A62/4&lt;=19,7,IF($A62/4&lt;=20,2,IF($A62/4&lt;=21,6,IF($A62/4&lt;=22,3,IF($A62/4&lt;=23,5,IF($A62/4&lt;=24,4,IF($A62/4&lt;=25,8,IF($A62/4&lt;=26,1,IF($A62/4&lt;=27,7,IF($A62/4&lt;=28,2,IF($A62/4&lt;=29,6,IF($A62/4&lt;=30,3,IF($A62/4&lt;=31,5,IF($A62/4&lt;=32,4,IF($A62/4&lt;=33,8,IF($A62/4&lt;=34,1,IF($A62/4&lt;=35,7,IF($A62/4&lt;=36,2,IF($A62/4&lt;=37,6,IF($A62/4&lt;=38,3,IF($A62/4&lt;=39,5,IF($A62/4&lt;=40,4))))))))))))))))))))))))))))))))))))))))</f>
        <v>0</v>
      </c>
      <c r="M62" s="25">
        <f>L62+200</f>
        <v>200</v>
      </c>
      <c r="O62" s="26" t="b">
        <f>IF($A62/4&lt;=1,4,IF($A62/4&lt;=2,1,IF($A62/4&lt;=3,3,IF($A62/4&lt;=4,2,IF($A62/4&lt;=5,4,IF($A62/4&lt;=6,1,IF($A62/4&lt;=7,3,IF($A62/4&lt;=8,2,IF($A62/4&lt;=9,4,IF($A62/4&lt;=10,1,IF($A62/4&lt;=11,3,IF($A62/4&lt;=12,2,IF($A62/4&lt;=13,4,IF($A62/4&lt;=14,1,IF($A62/4&lt;=15,3,IF($A62/4&lt;=16,2,IF($A62/4&lt;=17,4,IF($A62/4&lt;=18,1,IF($A62/4&lt;=19,3,IF($A62/4&lt;=20,2,IF($A62/4&lt;=21,4,IF($A62/4&lt;=22,1,IF($A62/4&lt;=23,3,IF($A62/4&lt;=24,2,IF($A62/4&lt;=25,4,IF($A62/4&lt;=26,1,IF($A62/4&lt;=27,3,IF($A62/4&lt;=28,2,IF($A62/4&lt;=29,4,IF($A62/4&lt;=30,1,IF($A62/4&lt;=31,3,IF($A62/4&lt;=32,2,IF($A62/4&lt;=33,4,IF($A62/4&lt;=34,1,IF($A62/4&lt;=35,3,IF($A62/4&lt;=36,2))))))))))))))))))))))))))))))))))))</f>
        <v>0</v>
      </c>
      <c r="P62" s="25" t="e">
        <f>#REF!+10</f>
        <v>#REF!</v>
      </c>
      <c r="R62" s="26" t="b">
        <f>IF($A62/4&lt;=1,6,IF($A62/4&lt;=2,1,IF($A62/4&lt;=3,5,IF($A62/4&lt;=4,2,IF($A62/4&lt;=5,4,IF($A62/4&lt;=6,3,IF($A62/4&lt;=7,6,IF($A62/4&lt;=8,1,IF($A62/4&lt;=9,5,IF($A62/4&lt;=10,2,IF($A62/4&lt;=11,4,IF($A62/4&lt;=12,3,IF($A62/4&lt;=13,6,IF($A62/4&lt;=14,1,IF($A62/4&lt;=15,5,IF($A62/4&lt;=16,2,IF($A62/4&lt;=17,4,IF($A62/4&lt;=18,3,IF($A62/4&lt;=19,6,IF($A62/4&lt;=20,1,IF($A62/4&lt;=21,5,IF($A62/4&lt;=22,2,IF($A62/4&lt;=23,4,IF($A62/4&lt;=24,3,IF($A62/4&lt;=25,6,IF($A62/4&lt;=26,1,IF($A62/4&lt;=27,5,IF($A62/4&lt;=28,2,IF($A62/4&lt;=29,4,IF($A62/4&lt;=30,3,IF($A62/4&lt;=31,6,IF($A62/4&lt;=32,1,IF($A62/4&lt;=33,5,IF($A62/4&lt;=34,2,IF($A62/4&lt;=35,4,IF($A62/4&lt;=36,3))))))))))))))))))))))))))))))))))))</f>
        <v>0</v>
      </c>
      <c r="S62" s="6">
        <f>S44+10</f>
        <v>10</v>
      </c>
      <c r="U62" s="54">
        <f t="shared" si="9"/>
        <v>5</v>
      </c>
    </row>
    <row r="63" spans="1:523" s="25" customFormat="1" ht="16.2" x14ac:dyDescent="0.25">
      <c r="A63" s="371">
        <f>A64</f>
        <v>206</v>
      </c>
      <c r="C63" s="351"/>
      <c r="F63" s="355" t="str">
        <f>F64</f>
        <v>Клуб 11</v>
      </c>
      <c r="H63" s="372">
        <f>H64</f>
        <v>2000</v>
      </c>
      <c r="I63" s="74"/>
      <c r="L63" s="26"/>
      <c r="O63" s="26"/>
      <c r="R63" s="26"/>
      <c r="U63" s="54">
        <f t="shared" si="9"/>
        <v>6</v>
      </c>
      <c r="CI63" s="352"/>
      <c r="CW63" s="353"/>
      <c r="CX63" s="353"/>
      <c r="CY63" s="353"/>
    </row>
    <row r="64" spans="1:523" s="6" customFormat="1" ht="12" customHeight="1" x14ac:dyDescent="0.25">
      <c r="A64" s="5">
        <v>206</v>
      </c>
      <c r="B64" s="37" t="s">
        <v>30</v>
      </c>
      <c r="C64" s="55" t="s">
        <v>81</v>
      </c>
      <c r="E64" s="37">
        <v>2002</v>
      </c>
      <c r="F64" s="31" t="s">
        <v>353</v>
      </c>
      <c r="G64" s="37"/>
      <c r="H64" s="45">
        <v>2000</v>
      </c>
      <c r="I64" s="174">
        <v>1</v>
      </c>
      <c r="L64" s="26" t="b">
        <f t="shared" ref="L64:L67" si="10">IF($A64/4&lt;=1,8,IF($A64/4&lt;=2,1,IF($A64/4&lt;=3,7,IF($A64/4&lt;=4,2,IF($A64/4&lt;=5,6,IF($A64/4&lt;=6,3,IF($A64/4&lt;=7,5,IF($A64/4&lt;=8,4,IF($A64/4&lt;=9,8,IF($A64/4&lt;=10,1,IF($A64/4&lt;=11,7,IF($A64/4&lt;=12,2,IF($A64/4&lt;=13,6,IF($A64/4&lt;=14,3,IF($A64/4&lt;=15,5,IF($A64/4&lt;=16,4,IF($A64/4&lt;=17,8,IF($A64/4&lt;=18,1,IF($A64/4&lt;=19,7,IF($A64/4&lt;=20,2,IF($A64/4&lt;=21,6,IF($A64/4&lt;=22,3,IF($A64/4&lt;=23,5,IF($A64/4&lt;=24,4,IF($A64/4&lt;=25,8,IF($A64/4&lt;=26,1,IF($A64/4&lt;=27,7,IF($A64/4&lt;=28,2,IF($A64/4&lt;=29,6,IF($A64/4&lt;=30,3,IF($A64/4&lt;=31,5,IF($A64/4&lt;=32,4,IF($A64/4&lt;=33,8,IF($A64/4&lt;=34,1,IF($A64/4&lt;=35,7,IF($A64/4&lt;=36,2,IF($A64/4&lt;=37,6,IF($A64/4&lt;=38,3,IF($A64/4&lt;=39,5,IF($A64/4&lt;=40,4))))))))))))))))))))))))))))))))))))))))</f>
        <v>0</v>
      </c>
      <c r="M64" s="25">
        <f t="shared" ref="M64:M67" si="11">L64+200</f>
        <v>200</v>
      </c>
      <c r="O64" s="26" t="b">
        <f t="shared" ref="O64:O67" si="12">IF($A64/4&lt;=1,4,IF($A64/4&lt;=2,1,IF($A64/4&lt;=3,3,IF($A64/4&lt;=4,2,IF($A64/4&lt;=5,4,IF($A64/4&lt;=6,1,IF($A64/4&lt;=7,3,IF($A64/4&lt;=8,2,IF($A64/4&lt;=9,4,IF($A64/4&lt;=10,1,IF($A64/4&lt;=11,3,IF($A64/4&lt;=12,2,IF($A64/4&lt;=13,4,IF($A64/4&lt;=14,1,IF($A64/4&lt;=15,3,IF($A64/4&lt;=16,2,IF($A64/4&lt;=17,4,IF($A64/4&lt;=18,1,IF($A64/4&lt;=19,3,IF($A64/4&lt;=20,2,IF($A64/4&lt;=21,4,IF($A64/4&lt;=22,1,IF($A64/4&lt;=23,3,IF($A64/4&lt;=24,2,IF($A64/4&lt;=25,4,IF($A64/4&lt;=26,1,IF($A64/4&lt;=27,3,IF($A64/4&lt;=28,2,IF($A64/4&lt;=29,4,IF($A64/4&lt;=30,1,IF($A64/4&lt;=31,3,IF($A64/4&lt;=32,2,IF($A64/4&lt;=33,4,IF($A64/4&lt;=34,1,IF($A64/4&lt;=35,3,IF($A64/4&lt;=36,2))))))))))))))))))))))))))))))))))))</f>
        <v>0</v>
      </c>
      <c r="P64" s="25" t="e">
        <f>#REF!+10</f>
        <v>#REF!</v>
      </c>
      <c r="Q64" s="6" t="s">
        <v>355</v>
      </c>
      <c r="R64" s="26" t="b">
        <f t="shared" ref="R64:R67" si="13">IF($A64/4&lt;=1,6,IF($A64/4&lt;=2,1,IF($A64/4&lt;=3,5,IF($A64/4&lt;=4,2,IF($A64/4&lt;=5,4,IF($A64/4&lt;=6,3,IF($A64/4&lt;=7,6,IF($A64/4&lt;=8,1,IF($A64/4&lt;=9,5,IF($A64/4&lt;=10,2,IF($A64/4&lt;=11,4,IF($A64/4&lt;=12,3,IF($A64/4&lt;=13,6,IF($A64/4&lt;=14,1,IF($A64/4&lt;=15,5,IF($A64/4&lt;=16,2,IF($A64/4&lt;=17,4,IF($A64/4&lt;=18,3,IF($A64/4&lt;=19,6,IF($A64/4&lt;=20,1,IF($A64/4&lt;=21,5,IF($A64/4&lt;=22,2,IF($A64/4&lt;=23,4,IF($A64/4&lt;=24,3,IF($A64/4&lt;=25,6,IF($A64/4&lt;=26,1,IF($A64/4&lt;=27,5,IF($A64/4&lt;=28,2,IF($A64/4&lt;=29,4,IF($A64/4&lt;=30,3,IF($A64/4&lt;=31,6,IF($A64/4&lt;=32,1,IF($A64/4&lt;=33,5,IF($A64/4&lt;=34,2,IF($A64/4&lt;=35,4,IF($A64/4&lt;=36,3))))))))))))))))))))))))))))))))))))</f>
        <v>0</v>
      </c>
      <c r="S64" s="25">
        <f t="shared" ref="S64:S67" si="14">R64+200</f>
        <v>200</v>
      </c>
      <c r="U64" s="54">
        <f t="shared" si="9"/>
        <v>6</v>
      </c>
    </row>
    <row r="65" spans="1:21" s="6" customFormat="1" ht="12" customHeight="1" x14ac:dyDescent="0.25">
      <c r="A65" s="5">
        <v>206</v>
      </c>
      <c r="B65" s="37" t="s">
        <v>30</v>
      </c>
      <c r="C65" s="55" t="s">
        <v>100</v>
      </c>
      <c r="E65" s="37">
        <v>2002</v>
      </c>
      <c r="F65" s="31" t="s">
        <v>353</v>
      </c>
      <c r="G65" s="37"/>
      <c r="H65" s="45">
        <v>2000</v>
      </c>
      <c r="I65" s="174">
        <v>2</v>
      </c>
      <c r="L65" s="26" t="b">
        <f t="shared" si="10"/>
        <v>0</v>
      </c>
      <c r="M65" s="25">
        <f t="shared" si="11"/>
        <v>200</v>
      </c>
      <c r="O65" s="26" t="b">
        <f t="shared" si="12"/>
        <v>0</v>
      </c>
      <c r="P65" s="25" t="e">
        <f>#REF!+10</f>
        <v>#REF!</v>
      </c>
      <c r="R65" s="26" t="b">
        <f t="shared" si="13"/>
        <v>0</v>
      </c>
      <c r="S65" s="25">
        <f t="shared" si="14"/>
        <v>200</v>
      </c>
      <c r="U65" s="54">
        <f t="shared" si="9"/>
        <v>6</v>
      </c>
    </row>
    <row r="66" spans="1:21" s="6" customFormat="1" ht="12" customHeight="1" x14ac:dyDescent="0.25">
      <c r="A66" s="5">
        <v>206</v>
      </c>
      <c r="B66" s="37" t="s">
        <v>30</v>
      </c>
      <c r="C66" s="55" t="s">
        <v>83</v>
      </c>
      <c r="E66" s="37">
        <v>2002</v>
      </c>
      <c r="F66" s="31" t="s">
        <v>353</v>
      </c>
      <c r="G66" s="37"/>
      <c r="H66" s="45">
        <v>2000</v>
      </c>
      <c r="I66" s="174">
        <v>3</v>
      </c>
      <c r="L66" s="26" t="b">
        <f t="shared" si="10"/>
        <v>0</v>
      </c>
      <c r="M66" s="25">
        <f t="shared" si="11"/>
        <v>200</v>
      </c>
      <c r="O66" s="26" t="b">
        <f t="shared" si="12"/>
        <v>0</v>
      </c>
      <c r="P66" s="25" t="e">
        <f>#REF!+10</f>
        <v>#REF!</v>
      </c>
      <c r="R66" s="26" t="b">
        <f t="shared" si="13"/>
        <v>0</v>
      </c>
      <c r="S66" s="25">
        <f t="shared" si="14"/>
        <v>200</v>
      </c>
      <c r="U66" s="54">
        <f t="shared" si="9"/>
        <v>6</v>
      </c>
    </row>
    <row r="67" spans="1:21" s="6" customFormat="1" ht="12" customHeight="1" x14ac:dyDescent="0.25">
      <c r="A67" s="5">
        <v>206</v>
      </c>
      <c r="B67" s="37" t="s">
        <v>30</v>
      </c>
      <c r="C67" s="55" t="s">
        <v>87</v>
      </c>
      <c r="E67" s="37">
        <v>2001</v>
      </c>
      <c r="F67" s="31" t="s">
        <v>353</v>
      </c>
      <c r="G67" s="37"/>
      <c r="H67" s="45">
        <v>2000</v>
      </c>
      <c r="I67" s="174">
        <v>4</v>
      </c>
      <c r="L67" s="26" t="b">
        <f t="shared" si="10"/>
        <v>0</v>
      </c>
      <c r="M67" s="25">
        <f t="shared" si="11"/>
        <v>200</v>
      </c>
      <c r="O67" s="26" t="b">
        <f t="shared" si="12"/>
        <v>0</v>
      </c>
      <c r="P67" s="25" t="e">
        <f>#REF!+10</f>
        <v>#REF!</v>
      </c>
      <c r="R67" s="26" t="b">
        <f t="shared" si="13"/>
        <v>0</v>
      </c>
      <c r="S67" s="25">
        <f t="shared" si="14"/>
        <v>200</v>
      </c>
      <c r="U67" s="54">
        <f t="shared" si="9"/>
        <v>6</v>
      </c>
    </row>
  </sheetData>
  <sortState ref="A49:TD112">
    <sortCondition ref="A49:A112"/>
    <sortCondition ref="I49:I112"/>
  </sortState>
  <mergeCells count="4">
    <mergeCell ref="C8:D8"/>
    <mergeCell ref="F8:G8"/>
    <mergeCell ref="H8:I8"/>
    <mergeCell ref="J8:K8"/>
  </mergeCells>
  <conditionalFormatting sqref="G30:H42 G15:H24">
    <cfRule type="expression" dxfId="190" priority="1">
      <formula>IF(ISNUMBER(G15),FALSE,IF(ISBLANK(G15),FALSE,TRUE))</formula>
    </cfRule>
    <cfRule type="expression" dxfId="189" priority="2">
      <formula>IF(INT(G15/10000)&gt;23,TRUE,IF(INT(MOD(G15,10000)/100)&gt;59.99,TRUE,IF(MOD(G15,100)&gt;59.99,TRUE,FALSE)))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P91"/>
  <sheetViews>
    <sheetView workbookViewId="0">
      <selection activeCell="G26" sqref="G26"/>
    </sheetView>
  </sheetViews>
  <sheetFormatPr defaultRowHeight="14.4" x14ac:dyDescent="0.3"/>
  <cols>
    <col min="1" max="1" width="3" customWidth="1"/>
    <col min="2" max="2" width="6.6640625" customWidth="1"/>
    <col min="3" max="4" width="11.6640625" customWidth="1"/>
    <col min="5" max="5" width="5.5546875" customWidth="1"/>
    <col min="6" max="7" width="14" customWidth="1"/>
    <col min="8" max="9" width="7.109375" customWidth="1"/>
    <col min="10" max="10" width="6.6640625" customWidth="1"/>
    <col min="11" max="11" width="5.6640625" customWidth="1"/>
    <col min="12" max="12" width="14.109375" customWidth="1"/>
    <col min="13" max="13" width="14.44140625" customWidth="1"/>
    <col min="14" max="14" width="5" customWidth="1"/>
    <col min="15" max="15" width="16" bestFit="1" customWidth="1"/>
  </cols>
  <sheetData>
    <row r="1" spans="1:16" ht="12.75" customHeight="1" x14ac:dyDescent="0.35">
      <c r="A1" s="5"/>
      <c r="B1" s="665"/>
      <c r="C1" s="6"/>
      <c r="D1" s="665"/>
      <c r="E1" s="665"/>
      <c r="F1" s="665"/>
      <c r="G1" s="665"/>
      <c r="H1" s="665"/>
      <c r="I1" s="665"/>
      <c r="J1" s="665"/>
      <c r="K1" s="665"/>
      <c r="L1" s="43"/>
      <c r="M1" s="81"/>
      <c r="N1" s="71"/>
    </row>
    <row r="2" spans="1:16" ht="12.75" customHeight="1" x14ac:dyDescent="0.35">
      <c r="A2" s="5"/>
      <c r="B2" s="665"/>
      <c r="C2" s="6"/>
      <c r="D2" s="665"/>
      <c r="E2" s="665"/>
      <c r="F2" s="665"/>
      <c r="G2" s="665"/>
      <c r="H2" s="665"/>
      <c r="I2" s="665"/>
      <c r="J2" s="665"/>
      <c r="K2" s="665"/>
      <c r="L2" s="43"/>
      <c r="M2" s="71"/>
      <c r="N2" s="71"/>
    </row>
    <row r="3" spans="1:16" ht="12.75" customHeight="1" x14ac:dyDescent="0.35">
      <c r="A3" s="5"/>
      <c r="B3" s="665"/>
      <c r="C3" s="6"/>
      <c r="D3" s="665"/>
      <c r="E3" s="665"/>
      <c r="F3" s="665"/>
      <c r="G3" s="665"/>
      <c r="H3" s="665"/>
      <c r="I3" s="665"/>
      <c r="J3" s="665"/>
      <c r="K3" s="665"/>
      <c r="L3" s="43"/>
      <c r="M3" s="71"/>
      <c r="N3" s="71"/>
    </row>
    <row r="4" spans="1:16" ht="22.8" x14ac:dyDescent="0.3">
      <c r="A4" s="682" t="s">
        <v>124</v>
      </c>
      <c r="B4" s="668"/>
      <c r="C4" s="668"/>
      <c r="D4" s="668"/>
      <c r="E4" s="668"/>
      <c r="F4" s="668"/>
      <c r="G4" s="668"/>
      <c r="H4" s="668"/>
      <c r="I4" s="668"/>
      <c r="J4" s="668"/>
      <c r="K4" s="668"/>
      <c r="L4" s="43"/>
      <c r="M4" s="71"/>
      <c r="N4" s="71"/>
    </row>
    <row r="5" spans="1:16" ht="12.75" customHeight="1" thickBot="1" x14ac:dyDescent="0.4">
      <c r="A5" s="668"/>
      <c r="B5" s="668"/>
      <c r="C5" s="668"/>
      <c r="D5" s="668"/>
      <c r="E5" s="668"/>
      <c r="F5" s="668"/>
      <c r="G5" s="668"/>
      <c r="H5" s="668"/>
      <c r="I5" s="668"/>
      <c r="J5" s="668"/>
      <c r="K5" s="668"/>
      <c r="L5" s="43"/>
      <c r="M5" s="71"/>
      <c r="N5" s="71"/>
    </row>
    <row r="6" spans="1:16" ht="12" customHeight="1" x14ac:dyDescent="0.3">
      <c r="A6" s="7"/>
      <c r="B6" s="8"/>
      <c r="C6" s="6"/>
      <c r="D6" s="6"/>
      <c r="E6" s="8"/>
      <c r="F6" s="6"/>
      <c r="G6" s="6"/>
      <c r="H6" s="43"/>
      <c r="I6" s="43"/>
      <c r="J6" s="8"/>
      <c r="K6" s="9"/>
      <c r="L6" s="43"/>
      <c r="M6" s="82" t="s">
        <v>125</v>
      </c>
      <c r="N6" s="71"/>
      <c r="O6" t="s">
        <v>295</v>
      </c>
    </row>
    <row r="7" spans="1:16" ht="21" customHeight="1" thickBot="1" x14ac:dyDescent="0.35">
      <c r="A7" s="667" t="s">
        <v>75</v>
      </c>
      <c r="B7" s="667"/>
      <c r="C7" s="667"/>
      <c r="D7" s="667"/>
      <c r="E7" s="667"/>
      <c r="F7" s="667"/>
      <c r="G7" s="667"/>
      <c r="H7" s="667"/>
      <c r="I7" s="667"/>
      <c r="J7" s="667"/>
      <c r="K7" s="667"/>
      <c r="L7" s="44"/>
      <c r="M7" s="83">
        <f>ROUNDUP(A48/O7,0)</f>
        <v>5</v>
      </c>
      <c r="N7" s="72"/>
      <c r="O7">
        <v>8</v>
      </c>
    </row>
    <row r="8" spans="1:16" ht="39.75" customHeight="1" x14ac:dyDescent="0.3">
      <c r="A8" s="28" t="s">
        <v>76</v>
      </c>
      <c r="B8" s="29" t="s">
        <v>22</v>
      </c>
      <c r="C8" s="1211" t="s">
        <v>20</v>
      </c>
      <c r="D8" s="1212"/>
      <c r="E8" s="29" t="s">
        <v>21</v>
      </c>
      <c r="F8" s="1211" t="s">
        <v>23</v>
      </c>
      <c r="G8" s="1213"/>
      <c r="H8" s="1214" t="s">
        <v>77</v>
      </c>
      <c r="I8" s="1215"/>
      <c r="J8" s="1211" t="s">
        <v>25</v>
      </c>
      <c r="K8" s="1213"/>
      <c r="L8" s="44"/>
      <c r="M8" s="72"/>
      <c r="N8" s="72"/>
    </row>
    <row r="9" spans="1:16" ht="12" customHeight="1" x14ac:dyDescent="0.35">
      <c r="A9" s="5"/>
      <c r="B9" s="8"/>
      <c r="C9" s="6"/>
      <c r="D9" s="6"/>
      <c r="E9" s="8"/>
      <c r="F9" s="6"/>
      <c r="G9" s="6"/>
      <c r="H9" s="45"/>
      <c r="I9" s="45"/>
      <c r="J9" s="8"/>
      <c r="K9" s="30"/>
      <c r="L9" s="43"/>
      <c r="M9" s="71"/>
      <c r="N9" s="71"/>
    </row>
    <row r="10" spans="1:16" ht="14.25" customHeight="1" x14ac:dyDescent="0.3">
      <c r="A10" s="73"/>
      <c r="B10" s="48"/>
      <c r="C10" s="46" t="s">
        <v>99</v>
      </c>
      <c r="D10" s="47"/>
      <c r="E10" s="48"/>
      <c r="F10" s="47"/>
      <c r="G10" s="47"/>
      <c r="H10" s="49"/>
      <c r="I10" s="34"/>
      <c r="J10" s="48"/>
      <c r="K10" s="50"/>
      <c r="L10" s="73"/>
      <c r="M10" s="48"/>
      <c r="N10" s="48"/>
    </row>
    <row r="11" spans="1:16" ht="15" customHeight="1" x14ac:dyDescent="0.3">
      <c r="A11" s="74"/>
      <c r="B11" s="76" t="s">
        <v>120</v>
      </c>
      <c r="C11" s="51"/>
      <c r="D11" s="25"/>
      <c r="E11" s="26"/>
      <c r="F11" s="25"/>
      <c r="G11" s="25"/>
      <c r="H11" s="52"/>
      <c r="I11" s="34"/>
      <c r="J11" s="25"/>
      <c r="K11" s="63"/>
      <c r="L11" s="75"/>
      <c r="M11" s="26" t="s">
        <v>121</v>
      </c>
      <c r="N11" s="26" t="s">
        <v>122</v>
      </c>
      <c r="P11" s="53" t="s">
        <v>294</v>
      </c>
    </row>
    <row r="12" spans="1:16" ht="15" customHeight="1" x14ac:dyDescent="0.3">
      <c r="A12" s="74"/>
      <c r="C12" s="51"/>
      <c r="D12" s="79" t="s">
        <v>79</v>
      </c>
      <c r="E12" s="466">
        <f>INT(A49/10)</f>
        <v>0</v>
      </c>
      <c r="F12" s="25"/>
      <c r="G12" s="25"/>
      <c r="H12" s="52"/>
      <c r="I12" s="34"/>
      <c r="J12" s="25"/>
      <c r="K12" s="63"/>
      <c r="L12" s="75"/>
      <c r="M12" s="26"/>
      <c r="N12" s="26"/>
      <c r="P12" s="54"/>
    </row>
    <row r="13" spans="1:16" ht="15" customHeight="1" x14ac:dyDescent="0.35">
      <c r="A13" s="74">
        <v>1</v>
      </c>
      <c r="B13" s="26"/>
      <c r="C13" s="51"/>
      <c r="D13" s="25"/>
      <c r="E13" s="26"/>
      <c r="F13" s="25"/>
      <c r="G13" s="25"/>
      <c r="H13" s="52"/>
      <c r="I13" s="34"/>
      <c r="J13" s="25"/>
      <c r="K13" s="63"/>
      <c r="L13" s="75"/>
      <c r="M13" s="26">
        <f t="shared" ref="M13:M48" si="0">IF($A13/$M$7&lt;=1,6,IF($A13/$M$7&lt;=2,1,IF($A13/$M$7&lt;=3,5,IF($A13/$M$7&lt;=4,2,IF($A13/$M$7&lt;=5,4,IF($A13/$M$7&lt;=6,3))))))</f>
        <v>6</v>
      </c>
      <c r="N13" s="26">
        <f>M13+10</f>
        <v>16</v>
      </c>
      <c r="P13" s="54">
        <f t="shared" ref="P13:P48" si="1">IF(MOD($A13,10)&lt;10,MOD($A13,10),IF($A13/10&gt;8,MOD($A13,80),IF($A13/10&gt;7,MOD($A13,70),IF($A13/10&gt;6,MOD($A13,60),IF($A13/10&gt;5,MOD($A13,50),IF($A13/10&gt;4,MOD($A13,40),IF($A13/10&gt;3,MOD($A13,30),IF($A13/10&gt;2,MOD($A13,20),MOD($A13,100)))))))))</f>
        <v>1</v>
      </c>
    </row>
    <row r="14" spans="1:16" ht="15" customHeight="1" x14ac:dyDescent="0.35">
      <c r="A14" s="78">
        <f>A13+1</f>
        <v>2</v>
      </c>
      <c r="B14" s="26"/>
      <c r="C14" s="51"/>
      <c r="D14" s="79"/>
      <c r="E14" s="26"/>
      <c r="F14" s="25"/>
      <c r="G14" s="25"/>
      <c r="H14" s="52"/>
      <c r="I14" s="34"/>
      <c r="J14" s="25"/>
      <c r="K14" s="63"/>
      <c r="L14" s="75"/>
      <c r="M14" s="26">
        <f t="shared" si="0"/>
        <v>6</v>
      </c>
      <c r="N14" s="26">
        <f>M14+20</f>
        <v>26</v>
      </c>
      <c r="P14" s="54">
        <f t="shared" si="1"/>
        <v>2</v>
      </c>
    </row>
    <row r="15" spans="1:16" ht="12" customHeight="1" x14ac:dyDescent="0.3">
      <c r="A15" s="78">
        <f t="shared" ref="A15:A48" si="2">A14+1</f>
        <v>3</v>
      </c>
      <c r="B15" s="40" t="s">
        <v>50</v>
      </c>
      <c r="C15" s="55" t="s">
        <v>49</v>
      </c>
      <c r="D15" s="6"/>
      <c r="E15" s="38">
        <v>2002</v>
      </c>
      <c r="F15" s="31" t="s">
        <v>41</v>
      </c>
      <c r="G15" s="56"/>
      <c r="H15" s="56">
        <v>30</v>
      </c>
      <c r="I15" s="6"/>
      <c r="J15" s="40"/>
      <c r="K15" s="6"/>
      <c r="L15" s="6"/>
      <c r="M15" s="26">
        <f t="shared" si="0"/>
        <v>6</v>
      </c>
      <c r="N15" s="8">
        <f>M15+30</f>
        <v>36</v>
      </c>
      <c r="P15" s="54">
        <f t="shared" si="1"/>
        <v>3</v>
      </c>
    </row>
    <row r="16" spans="1:16" ht="12" customHeight="1" x14ac:dyDescent="0.3">
      <c r="A16" s="78">
        <f t="shared" si="2"/>
        <v>4</v>
      </c>
      <c r="B16" s="26" t="s">
        <v>56</v>
      </c>
      <c r="C16" s="55" t="s">
        <v>55</v>
      </c>
      <c r="D16" s="6"/>
      <c r="E16" s="38">
        <v>2002</v>
      </c>
      <c r="F16" s="31" t="s">
        <v>41</v>
      </c>
      <c r="G16" s="56"/>
      <c r="H16" s="56">
        <v>30</v>
      </c>
      <c r="I16" s="6"/>
      <c r="J16" s="40"/>
      <c r="K16" s="6"/>
      <c r="L16" s="6"/>
      <c r="M16" s="26">
        <f t="shared" si="0"/>
        <v>6</v>
      </c>
      <c r="N16" s="8">
        <f>M16+40</f>
        <v>46</v>
      </c>
      <c r="P16" s="54">
        <f t="shared" si="1"/>
        <v>4</v>
      </c>
    </row>
    <row r="17" spans="1:16" ht="12" customHeight="1" x14ac:dyDescent="0.3">
      <c r="A17" s="78">
        <f t="shared" si="2"/>
        <v>5</v>
      </c>
      <c r="B17" s="26" t="s">
        <v>27</v>
      </c>
      <c r="C17" s="55" t="s">
        <v>57</v>
      </c>
      <c r="D17" s="6"/>
      <c r="E17" s="38">
        <v>1998</v>
      </c>
      <c r="F17" s="31" t="s">
        <v>41</v>
      </c>
      <c r="G17" s="56"/>
      <c r="H17" s="56">
        <v>30</v>
      </c>
      <c r="I17" s="6"/>
      <c r="J17" s="40"/>
      <c r="K17" s="6"/>
      <c r="L17" s="6"/>
      <c r="M17" s="26">
        <f t="shared" si="0"/>
        <v>6</v>
      </c>
      <c r="N17" s="8">
        <f>M17+50</f>
        <v>56</v>
      </c>
      <c r="P17" s="54">
        <f t="shared" si="1"/>
        <v>5</v>
      </c>
    </row>
    <row r="18" spans="1:16" ht="12" customHeight="1" x14ac:dyDescent="0.3">
      <c r="A18" s="78">
        <f t="shared" si="2"/>
        <v>6</v>
      </c>
      <c r="B18" s="40" t="s">
        <v>7</v>
      </c>
      <c r="C18" s="55" t="s">
        <v>61</v>
      </c>
      <c r="D18" s="6"/>
      <c r="E18" s="38">
        <v>2002</v>
      </c>
      <c r="F18" s="31" t="s">
        <v>41</v>
      </c>
      <c r="G18" s="56"/>
      <c r="H18" s="56">
        <v>30</v>
      </c>
      <c r="I18" s="6"/>
      <c r="J18" s="40"/>
      <c r="K18" s="6"/>
      <c r="L18" s="6"/>
      <c r="M18" s="26">
        <f t="shared" si="0"/>
        <v>1</v>
      </c>
      <c r="N18" s="26">
        <f>M18+10</f>
        <v>11</v>
      </c>
      <c r="O18" t="s">
        <v>290</v>
      </c>
      <c r="P18" s="54">
        <f t="shared" si="1"/>
        <v>6</v>
      </c>
    </row>
    <row r="19" spans="1:16" ht="12" customHeight="1" x14ac:dyDescent="0.3">
      <c r="A19" s="78">
        <f t="shared" si="2"/>
        <v>7</v>
      </c>
      <c r="B19" s="40" t="s">
        <v>48</v>
      </c>
      <c r="C19" s="55" t="s">
        <v>67</v>
      </c>
      <c r="D19" s="6"/>
      <c r="E19" s="38">
        <v>2001</v>
      </c>
      <c r="F19" s="31" t="s">
        <v>41</v>
      </c>
      <c r="G19" s="56"/>
      <c r="H19" s="56">
        <v>30</v>
      </c>
      <c r="I19" s="6"/>
      <c r="J19" s="40"/>
      <c r="K19" s="6"/>
      <c r="L19" s="6"/>
      <c r="M19" s="26">
        <f t="shared" si="0"/>
        <v>1</v>
      </c>
      <c r="N19" s="26">
        <f>M19+20</f>
        <v>21</v>
      </c>
      <c r="P19" s="54">
        <f t="shared" si="1"/>
        <v>7</v>
      </c>
    </row>
    <row r="20" spans="1:16" ht="12" customHeight="1" x14ac:dyDescent="0.3">
      <c r="A20" s="78">
        <f t="shared" si="2"/>
        <v>8</v>
      </c>
      <c r="B20" s="40" t="s">
        <v>50</v>
      </c>
      <c r="C20" s="55" t="s">
        <v>71</v>
      </c>
      <c r="D20" s="6"/>
      <c r="E20" s="38">
        <v>2006</v>
      </c>
      <c r="F20" s="31" t="s">
        <v>41</v>
      </c>
      <c r="G20" s="56"/>
      <c r="H20" s="56">
        <v>30</v>
      </c>
      <c r="I20" s="6"/>
      <c r="J20" s="40"/>
      <c r="K20" s="6"/>
      <c r="L20" s="6"/>
      <c r="M20" s="26">
        <f t="shared" si="0"/>
        <v>1</v>
      </c>
      <c r="N20" s="8">
        <f>M20+30</f>
        <v>31</v>
      </c>
      <c r="P20" s="54">
        <f t="shared" si="1"/>
        <v>8</v>
      </c>
    </row>
    <row r="21" spans="1:16" ht="12" customHeight="1" x14ac:dyDescent="0.3">
      <c r="A21" s="78">
        <f t="shared" si="2"/>
        <v>9</v>
      </c>
      <c r="B21" s="26" t="s">
        <v>56</v>
      </c>
      <c r="C21" s="55" t="s">
        <v>98</v>
      </c>
      <c r="D21" s="6"/>
      <c r="E21" s="38">
        <v>2001</v>
      </c>
      <c r="F21" s="31" t="s">
        <v>41</v>
      </c>
      <c r="G21" s="56"/>
      <c r="H21" s="56">
        <v>30</v>
      </c>
      <c r="I21" s="6"/>
      <c r="J21" s="40"/>
      <c r="K21" s="6"/>
      <c r="L21" s="6"/>
      <c r="M21" s="26">
        <f t="shared" si="0"/>
        <v>1</v>
      </c>
      <c r="N21" s="8">
        <f>M21+40</f>
        <v>41</v>
      </c>
      <c r="P21" s="54">
        <f t="shared" si="1"/>
        <v>9</v>
      </c>
    </row>
    <row r="22" spans="1:16" ht="12" customHeight="1" x14ac:dyDescent="0.3">
      <c r="A22" s="78">
        <f t="shared" si="2"/>
        <v>10</v>
      </c>
      <c r="B22" s="40" t="s">
        <v>48</v>
      </c>
      <c r="C22" s="55" t="s">
        <v>47</v>
      </c>
      <c r="D22" s="6"/>
      <c r="E22" s="38">
        <v>2001</v>
      </c>
      <c r="F22" s="31" t="s">
        <v>41</v>
      </c>
      <c r="G22" s="56"/>
      <c r="H22" s="56">
        <v>29.8</v>
      </c>
      <c r="I22" s="6"/>
      <c r="J22" s="40"/>
      <c r="K22" s="6"/>
      <c r="L22" s="6"/>
      <c r="M22" s="26">
        <f t="shared" si="0"/>
        <v>1</v>
      </c>
      <c r="N22" s="8">
        <f>M22+50</f>
        <v>51</v>
      </c>
      <c r="P22" s="54">
        <f t="shared" si="1"/>
        <v>0</v>
      </c>
    </row>
    <row r="23" spans="1:16" ht="12" customHeight="1" x14ac:dyDescent="0.3">
      <c r="A23" s="78">
        <f t="shared" si="2"/>
        <v>11</v>
      </c>
      <c r="B23" s="40" t="s">
        <v>46</v>
      </c>
      <c r="C23" s="55" t="s">
        <v>59</v>
      </c>
      <c r="D23" s="6"/>
      <c r="E23" s="38">
        <v>2000</v>
      </c>
      <c r="F23" s="31" t="s">
        <v>41</v>
      </c>
      <c r="G23" s="56"/>
      <c r="H23" s="56">
        <v>29.8</v>
      </c>
      <c r="I23" s="6"/>
      <c r="J23" s="40"/>
      <c r="K23" s="6"/>
      <c r="L23" s="6"/>
      <c r="M23" s="26">
        <f t="shared" si="0"/>
        <v>5</v>
      </c>
      <c r="N23" s="8">
        <f>M23+50</f>
        <v>55</v>
      </c>
      <c r="P23" s="54">
        <f t="shared" si="1"/>
        <v>1</v>
      </c>
    </row>
    <row r="24" spans="1:16" ht="12" customHeight="1" x14ac:dyDescent="0.3">
      <c r="A24" s="78">
        <f t="shared" si="2"/>
        <v>12</v>
      </c>
      <c r="B24" s="40" t="s">
        <v>48</v>
      </c>
      <c r="C24" s="55" t="s">
        <v>60</v>
      </c>
      <c r="D24" s="6"/>
      <c r="E24" s="38">
        <v>2001</v>
      </c>
      <c r="F24" s="31" t="s">
        <v>41</v>
      </c>
      <c r="G24" s="56"/>
      <c r="H24" s="56">
        <v>29.8</v>
      </c>
      <c r="I24" s="6"/>
      <c r="J24" s="40"/>
      <c r="K24" s="6"/>
      <c r="L24" s="6"/>
      <c r="M24" s="26">
        <f t="shared" si="0"/>
        <v>5</v>
      </c>
      <c r="N24" s="8">
        <f>M24+60</f>
        <v>65</v>
      </c>
      <c r="P24" s="54">
        <f t="shared" si="1"/>
        <v>2</v>
      </c>
    </row>
    <row r="25" spans="1:16" ht="12" customHeight="1" x14ac:dyDescent="0.3">
      <c r="A25" s="78">
        <f t="shared" si="2"/>
        <v>13</v>
      </c>
      <c r="B25" s="40" t="s">
        <v>46</v>
      </c>
      <c r="C25" s="55" t="s">
        <v>66</v>
      </c>
      <c r="D25" s="6"/>
      <c r="E25" s="38">
        <v>2000</v>
      </c>
      <c r="F25" s="31" t="s">
        <v>41</v>
      </c>
      <c r="G25" s="56"/>
      <c r="H25" s="56">
        <v>29.8</v>
      </c>
      <c r="I25" s="6"/>
      <c r="J25" s="40"/>
      <c r="K25" s="6"/>
      <c r="L25" s="6"/>
      <c r="M25" s="26">
        <f t="shared" si="0"/>
        <v>5</v>
      </c>
      <c r="N25" s="26">
        <f>M25+10</f>
        <v>15</v>
      </c>
      <c r="P25" s="54">
        <f t="shared" si="1"/>
        <v>3</v>
      </c>
    </row>
    <row r="26" spans="1:16" ht="12" customHeight="1" x14ac:dyDescent="0.3">
      <c r="A26" s="78">
        <f t="shared" si="2"/>
        <v>14</v>
      </c>
      <c r="B26" s="40" t="s">
        <v>50</v>
      </c>
      <c r="C26" s="55" t="s">
        <v>70</v>
      </c>
      <c r="D26" s="6"/>
      <c r="E26" s="38">
        <v>2005</v>
      </c>
      <c r="F26" s="31" t="s">
        <v>41</v>
      </c>
      <c r="G26" s="56"/>
      <c r="H26" s="56">
        <v>29.8</v>
      </c>
      <c r="I26" s="6"/>
      <c r="J26" s="40"/>
      <c r="K26" s="6"/>
      <c r="L26" s="6"/>
      <c r="M26" s="26">
        <f t="shared" si="0"/>
        <v>5</v>
      </c>
      <c r="N26" s="26">
        <f>M26+20</f>
        <v>25</v>
      </c>
      <c r="P26" s="54">
        <f t="shared" si="1"/>
        <v>4</v>
      </c>
    </row>
    <row r="27" spans="1:16" ht="12" customHeight="1" x14ac:dyDescent="0.3">
      <c r="A27" s="78">
        <f t="shared" si="2"/>
        <v>15</v>
      </c>
      <c r="B27" s="26" t="s">
        <v>28</v>
      </c>
      <c r="C27" s="55" t="s">
        <v>94</v>
      </c>
      <c r="D27" s="6"/>
      <c r="E27" s="38">
        <v>2000</v>
      </c>
      <c r="F27" s="31" t="s">
        <v>41</v>
      </c>
      <c r="G27" s="56"/>
      <c r="H27" s="56">
        <v>29.8</v>
      </c>
      <c r="I27" s="6"/>
      <c r="J27" s="40"/>
      <c r="K27" s="6"/>
      <c r="L27" s="6"/>
      <c r="M27" s="26">
        <f t="shared" si="0"/>
        <v>5</v>
      </c>
      <c r="N27" s="8">
        <f>M27+30</f>
        <v>35</v>
      </c>
      <c r="P27" s="54">
        <f t="shared" si="1"/>
        <v>5</v>
      </c>
    </row>
    <row r="28" spans="1:16" ht="12" customHeight="1" x14ac:dyDescent="0.3">
      <c r="A28" s="78">
        <f t="shared" si="2"/>
        <v>16</v>
      </c>
      <c r="B28" s="40" t="s">
        <v>44</v>
      </c>
      <c r="C28" s="55" t="s">
        <v>65</v>
      </c>
      <c r="D28" s="6"/>
      <c r="E28" s="38">
        <v>1999</v>
      </c>
      <c r="F28" s="31" t="s">
        <v>41</v>
      </c>
      <c r="G28" s="56"/>
      <c r="H28" s="56">
        <v>29.7</v>
      </c>
      <c r="I28" s="6"/>
      <c r="J28" s="40"/>
      <c r="K28" s="6" t="s">
        <v>29</v>
      </c>
      <c r="L28" s="6"/>
      <c r="M28" s="26">
        <f t="shared" si="0"/>
        <v>2</v>
      </c>
      <c r="N28" s="8">
        <f>M28+40</f>
        <v>42</v>
      </c>
      <c r="P28" s="54">
        <f t="shared" si="1"/>
        <v>6</v>
      </c>
    </row>
    <row r="29" spans="1:16" ht="12" customHeight="1" x14ac:dyDescent="0.3">
      <c r="A29" s="78">
        <f t="shared" si="2"/>
        <v>17</v>
      </c>
      <c r="B29" s="26" t="s">
        <v>27</v>
      </c>
      <c r="C29" s="55" t="s">
        <v>96</v>
      </c>
      <c r="D29" s="6"/>
      <c r="E29" s="38">
        <v>1999</v>
      </c>
      <c r="F29" s="31" t="s">
        <v>41</v>
      </c>
      <c r="G29" s="56"/>
      <c r="H29" s="56">
        <v>29.7</v>
      </c>
      <c r="I29" s="6"/>
      <c r="J29" s="40"/>
      <c r="K29" s="6" t="s">
        <v>29</v>
      </c>
      <c r="L29" s="6"/>
      <c r="M29" s="26">
        <f t="shared" si="0"/>
        <v>2</v>
      </c>
      <c r="N29" s="8">
        <f>M29+50</f>
        <v>52</v>
      </c>
      <c r="P29" s="54">
        <f t="shared" si="1"/>
        <v>7</v>
      </c>
    </row>
    <row r="30" spans="1:16" ht="12" customHeight="1" x14ac:dyDescent="0.3">
      <c r="A30" s="78">
        <f t="shared" si="2"/>
        <v>18</v>
      </c>
      <c r="B30" s="40" t="s">
        <v>44</v>
      </c>
      <c r="C30" s="55" t="s">
        <v>43</v>
      </c>
      <c r="D30" s="6"/>
      <c r="E30" s="38">
        <v>1999</v>
      </c>
      <c r="F30" s="31" t="s">
        <v>41</v>
      </c>
      <c r="G30" s="56"/>
      <c r="H30" s="56">
        <v>29.5</v>
      </c>
      <c r="I30" s="6"/>
      <c r="J30" s="40"/>
      <c r="K30" s="80"/>
      <c r="L30" s="6"/>
      <c r="M30" s="26">
        <f t="shared" si="0"/>
        <v>2</v>
      </c>
      <c r="N30" s="8">
        <f>M30+60</f>
        <v>62</v>
      </c>
      <c r="P30" s="54">
        <f t="shared" si="1"/>
        <v>8</v>
      </c>
    </row>
    <row r="31" spans="1:16" ht="12" customHeight="1" x14ac:dyDescent="0.3">
      <c r="A31" s="78">
        <f t="shared" si="2"/>
        <v>19</v>
      </c>
      <c r="B31" s="26" t="s">
        <v>28</v>
      </c>
      <c r="C31" s="55" t="s">
        <v>58</v>
      </c>
      <c r="D31" s="6"/>
      <c r="E31" s="38">
        <v>1999</v>
      </c>
      <c r="F31" s="31" t="s">
        <v>41</v>
      </c>
      <c r="G31" s="56"/>
      <c r="H31" s="56">
        <v>29.5</v>
      </c>
      <c r="I31" s="6"/>
      <c r="J31" s="40"/>
      <c r="K31" s="6"/>
      <c r="L31" s="6"/>
      <c r="M31" s="26">
        <f t="shared" si="0"/>
        <v>2</v>
      </c>
      <c r="N31" s="26">
        <f>M31+10</f>
        <v>12</v>
      </c>
      <c r="P31" s="54">
        <f t="shared" si="1"/>
        <v>9</v>
      </c>
    </row>
    <row r="32" spans="1:16" ht="12" customHeight="1" x14ac:dyDescent="0.3">
      <c r="A32" s="78">
        <f t="shared" si="2"/>
        <v>20</v>
      </c>
      <c r="B32" s="40" t="s">
        <v>30</v>
      </c>
      <c r="C32" s="55" t="s">
        <v>64</v>
      </c>
      <c r="D32" s="6"/>
      <c r="E32" s="38">
        <v>1998</v>
      </c>
      <c r="F32" s="31" t="s">
        <v>41</v>
      </c>
      <c r="G32" s="56"/>
      <c r="H32" s="56">
        <v>29.5</v>
      </c>
      <c r="I32" s="6"/>
      <c r="J32" s="40"/>
      <c r="K32" s="6"/>
      <c r="L32" s="6"/>
      <c r="M32" s="26">
        <f t="shared" si="0"/>
        <v>2</v>
      </c>
      <c r="N32" s="26">
        <f>M32+20</f>
        <v>22</v>
      </c>
      <c r="P32" s="54">
        <f t="shared" si="1"/>
        <v>0</v>
      </c>
    </row>
    <row r="33" spans="1:16" ht="12" customHeight="1" x14ac:dyDescent="0.3">
      <c r="A33" s="78">
        <f t="shared" si="2"/>
        <v>21</v>
      </c>
      <c r="B33" s="40" t="s">
        <v>50</v>
      </c>
      <c r="C33" s="55" t="s">
        <v>73</v>
      </c>
      <c r="D33" s="6"/>
      <c r="E33" s="38">
        <v>2008</v>
      </c>
      <c r="F33" s="31" t="s">
        <v>41</v>
      </c>
      <c r="G33" s="56"/>
      <c r="H33" s="56">
        <v>29.5</v>
      </c>
      <c r="I33" s="6"/>
      <c r="J33" s="40"/>
      <c r="K33" s="6"/>
      <c r="L33" s="6"/>
      <c r="M33" s="26">
        <f t="shared" si="0"/>
        <v>4</v>
      </c>
      <c r="N33" s="8">
        <f>M33+30</f>
        <v>34</v>
      </c>
      <c r="P33" s="54">
        <f t="shared" si="1"/>
        <v>1</v>
      </c>
    </row>
    <row r="34" spans="1:16" ht="12" customHeight="1" x14ac:dyDescent="0.3">
      <c r="A34" s="78">
        <f t="shared" si="2"/>
        <v>22</v>
      </c>
      <c r="B34" s="40" t="s">
        <v>30</v>
      </c>
      <c r="C34" s="55" t="s">
        <v>62</v>
      </c>
      <c r="D34" s="6"/>
      <c r="E34" s="38">
        <v>2003</v>
      </c>
      <c r="F34" s="31" t="s">
        <v>41</v>
      </c>
      <c r="G34" s="56"/>
      <c r="H34" s="56">
        <v>27.5</v>
      </c>
      <c r="I34" s="6"/>
      <c r="J34" s="40"/>
      <c r="K34" s="6"/>
      <c r="L34" s="6"/>
      <c r="M34" s="26">
        <f t="shared" si="0"/>
        <v>4</v>
      </c>
      <c r="N34" s="8">
        <f>M34+40</f>
        <v>44</v>
      </c>
      <c r="P34" s="54">
        <f t="shared" si="1"/>
        <v>2</v>
      </c>
    </row>
    <row r="35" spans="1:16" ht="12" customHeight="1" x14ac:dyDescent="0.3">
      <c r="A35" s="78">
        <f t="shared" si="2"/>
        <v>23</v>
      </c>
      <c r="B35" s="26" t="s">
        <v>28</v>
      </c>
      <c r="C35" s="55" t="s">
        <v>63</v>
      </c>
      <c r="D35" s="6"/>
      <c r="E35" s="38">
        <v>1996</v>
      </c>
      <c r="F35" s="31" t="s">
        <v>41</v>
      </c>
      <c r="G35" s="56"/>
      <c r="H35" s="56">
        <v>27.5</v>
      </c>
      <c r="I35" s="6"/>
      <c r="J35" s="40"/>
      <c r="K35" s="6"/>
      <c r="L35" s="6"/>
      <c r="M35" s="26">
        <f t="shared" si="0"/>
        <v>4</v>
      </c>
      <c r="N35" s="8">
        <f>M35+50</f>
        <v>54</v>
      </c>
      <c r="P35" s="54">
        <f t="shared" si="1"/>
        <v>3</v>
      </c>
    </row>
    <row r="36" spans="1:16" ht="12" customHeight="1" x14ac:dyDescent="0.3">
      <c r="A36" s="78">
        <f t="shared" si="2"/>
        <v>24</v>
      </c>
      <c r="B36" s="26" t="s">
        <v>27</v>
      </c>
      <c r="C36" s="55" t="s">
        <v>40</v>
      </c>
      <c r="D36" s="6"/>
      <c r="E36" s="38">
        <v>2000</v>
      </c>
      <c r="F36" s="31" t="s">
        <v>41</v>
      </c>
      <c r="G36" s="56"/>
      <c r="H36" s="56">
        <v>26.9</v>
      </c>
      <c r="I36" s="6"/>
      <c r="J36" s="40"/>
      <c r="K36" s="80"/>
      <c r="L36" s="6"/>
      <c r="M36" s="26">
        <f t="shared" si="0"/>
        <v>4</v>
      </c>
      <c r="N36" s="8">
        <f>M36+60</f>
        <v>64</v>
      </c>
      <c r="P36" s="54">
        <f t="shared" si="1"/>
        <v>4</v>
      </c>
    </row>
    <row r="37" spans="1:16" ht="12" customHeight="1" x14ac:dyDescent="0.3">
      <c r="A37" s="78">
        <f t="shared" si="2"/>
        <v>25</v>
      </c>
      <c r="B37" s="40" t="s">
        <v>7</v>
      </c>
      <c r="C37" s="55" t="s">
        <v>42</v>
      </c>
      <c r="D37" s="6"/>
      <c r="E37" s="38">
        <v>1998</v>
      </c>
      <c r="F37" s="31" t="s">
        <v>41</v>
      </c>
      <c r="G37" s="56"/>
      <c r="H37" s="56">
        <v>25.2</v>
      </c>
      <c r="I37" s="6"/>
      <c r="J37" s="40"/>
      <c r="K37" s="80"/>
      <c r="L37" s="6"/>
      <c r="M37" s="26">
        <f t="shared" si="0"/>
        <v>4</v>
      </c>
      <c r="N37" s="26">
        <f>M37+10</f>
        <v>14</v>
      </c>
      <c r="P37" s="54">
        <f t="shared" si="1"/>
        <v>5</v>
      </c>
    </row>
    <row r="38" spans="1:16" ht="12" customHeight="1" x14ac:dyDescent="0.3">
      <c r="A38" s="78">
        <f t="shared" si="2"/>
        <v>26</v>
      </c>
      <c r="B38" s="26" t="s">
        <v>27</v>
      </c>
      <c r="C38" s="55" t="s">
        <v>92</v>
      </c>
      <c r="D38" s="6"/>
      <c r="E38" s="38">
        <v>2006</v>
      </c>
      <c r="F38" s="31" t="s">
        <v>41</v>
      </c>
      <c r="G38" s="56"/>
      <c r="H38" s="56">
        <v>23.2</v>
      </c>
      <c r="I38" s="6"/>
      <c r="J38" s="6"/>
      <c r="K38" s="6"/>
      <c r="L38" s="6"/>
      <c r="M38" s="26">
        <f t="shared" si="0"/>
        <v>3</v>
      </c>
      <c r="N38" s="26">
        <f>M38+20</f>
        <v>23</v>
      </c>
      <c r="P38" s="54">
        <f t="shared" si="1"/>
        <v>6</v>
      </c>
    </row>
    <row r="39" spans="1:16" ht="12" customHeight="1" x14ac:dyDescent="0.3">
      <c r="A39" s="78">
        <f t="shared" si="2"/>
        <v>27</v>
      </c>
      <c r="B39" s="40" t="s">
        <v>31</v>
      </c>
      <c r="C39" s="55" t="s">
        <v>97</v>
      </c>
      <c r="D39" s="6"/>
      <c r="E39" s="38">
        <v>2002</v>
      </c>
      <c r="F39" s="31" t="s">
        <v>41</v>
      </c>
      <c r="G39" s="56"/>
      <c r="H39" s="56">
        <v>22.8</v>
      </c>
      <c r="I39" s="6"/>
      <c r="J39" s="40"/>
      <c r="K39" s="6"/>
      <c r="L39" s="6"/>
      <c r="M39" s="26">
        <f t="shared" si="0"/>
        <v>3</v>
      </c>
      <c r="N39" s="8">
        <f>M39+30</f>
        <v>33</v>
      </c>
      <c r="P39" s="54">
        <f t="shared" si="1"/>
        <v>7</v>
      </c>
    </row>
    <row r="40" spans="1:16" ht="12" customHeight="1" x14ac:dyDescent="0.3">
      <c r="A40" s="78">
        <f t="shared" si="2"/>
        <v>28</v>
      </c>
      <c r="B40" s="40" t="s">
        <v>50</v>
      </c>
      <c r="C40" s="55" t="s">
        <v>72</v>
      </c>
      <c r="D40" s="6"/>
      <c r="E40" s="38">
        <v>2007</v>
      </c>
      <c r="F40" s="31" t="s">
        <v>41</v>
      </c>
      <c r="G40" s="56"/>
      <c r="H40" s="56">
        <v>22.5</v>
      </c>
      <c r="I40" s="6"/>
      <c r="J40" s="40"/>
      <c r="K40" s="6"/>
      <c r="L40" s="6"/>
      <c r="M40" s="26">
        <f t="shared" si="0"/>
        <v>3</v>
      </c>
      <c r="N40" s="8">
        <f>M40+40</f>
        <v>43</v>
      </c>
      <c r="P40" s="54">
        <f t="shared" si="1"/>
        <v>8</v>
      </c>
    </row>
    <row r="41" spans="1:16" ht="12" customHeight="1" x14ac:dyDescent="0.3">
      <c r="A41" s="78">
        <f t="shared" si="2"/>
        <v>29</v>
      </c>
      <c r="B41" s="40" t="s">
        <v>7</v>
      </c>
      <c r="C41" s="55" t="s">
        <v>52</v>
      </c>
      <c r="D41" s="6"/>
      <c r="E41" s="38">
        <v>1999</v>
      </c>
      <c r="F41" s="31" t="s">
        <v>41</v>
      </c>
      <c r="G41" s="56"/>
      <c r="H41" s="56">
        <v>22.1</v>
      </c>
      <c r="I41" s="6"/>
      <c r="J41" s="40"/>
      <c r="K41" s="6"/>
      <c r="L41" s="6"/>
      <c r="M41" s="26">
        <f t="shared" si="0"/>
        <v>3</v>
      </c>
      <c r="N41" s="8">
        <f>M41+50</f>
        <v>53</v>
      </c>
      <c r="P41" s="54">
        <f t="shared" si="1"/>
        <v>9</v>
      </c>
    </row>
    <row r="42" spans="1:16" ht="12" customHeight="1" x14ac:dyDescent="0.3">
      <c r="A42" s="78">
        <f t="shared" si="2"/>
        <v>30</v>
      </c>
      <c r="B42" s="40" t="s">
        <v>7</v>
      </c>
      <c r="C42" s="55" t="s">
        <v>51</v>
      </c>
      <c r="D42" s="6"/>
      <c r="E42" s="38">
        <v>1998</v>
      </c>
      <c r="F42" s="31" t="s">
        <v>41</v>
      </c>
      <c r="G42" s="56"/>
      <c r="H42" s="56">
        <v>21.8</v>
      </c>
      <c r="I42" s="6"/>
      <c r="J42" s="40"/>
      <c r="K42" s="6"/>
      <c r="L42" s="6"/>
      <c r="M42" s="26">
        <f t="shared" si="0"/>
        <v>3</v>
      </c>
      <c r="N42" s="8">
        <f>M42+60</f>
        <v>63</v>
      </c>
      <c r="P42" s="54">
        <f t="shared" si="1"/>
        <v>0</v>
      </c>
    </row>
    <row r="43" spans="1:16" ht="12" customHeight="1" x14ac:dyDescent="0.3">
      <c r="A43" s="78">
        <f t="shared" si="2"/>
        <v>31</v>
      </c>
      <c r="B43" s="40" t="s">
        <v>46</v>
      </c>
      <c r="C43" s="55" t="s">
        <v>45</v>
      </c>
      <c r="D43" s="6"/>
      <c r="E43" s="38">
        <v>2000</v>
      </c>
      <c r="F43" s="31" t="s">
        <v>41</v>
      </c>
      <c r="G43" s="56"/>
      <c r="H43" s="56">
        <v>21.5</v>
      </c>
      <c r="I43" s="6"/>
      <c r="J43" s="40"/>
      <c r="K43" s="80"/>
      <c r="L43" s="6"/>
      <c r="M43" s="26" t="b">
        <f t="shared" si="0"/>
        <v>0</v>
      </c>
      <c r="N43" s="26">
        <f>M43+10</f>
        <v>10</v>
      </c>
      <c r="P43" s="54">
        <f t="shared" si="1"/>
        <v>1</v>
      </c>
    </row>
    <row r="44" spans="1:16" ht="12" customHeight="1" x14ac:dyDescent="0.3">
      <c r="A44" s="78">
        <f t="shared" si="2"/>
        <v>32</v>
      </c>
      <c r="B44" s="26" t="s">
        <v>56</v>
      </c>
      <c r="C44" s="55" t="s">
        <v>101</v>
      </c>
      <c r="D44" s="6"/>
      <c r="E44" s="38">
        <v>1996</v>
      </c>
      <c r="F44" s="31" t="s">
        <v>41</v>
      </c>
      <c r="G44" s="56"/>
      <c r="H44" s="56">
        <v>20.399999999999999</v>
      </c>
      <c r="I44" s="6"/>
      <c r="J44" s="40"/>
      <c r="K44" s="6"/>
      <c r="L44" s="6"/>
      <c r="M44" s="26" t="b">
        <f t="shared" si="0"/>
        <v>0</v>
      </c>
      <c r="N44" s="26">
        <f>M44+20</f>
        <v>20</v>
      </c>
      <c r="P44" s="54">
        <f t="shared" si="1"/>
        <v>2</v>
      </c>
    </row>
    <row r="45" spans="1:16" ht="12" customHeight="1" x14ac:dyDescent="0.3">
      <c r="A45" s="78">
        <f t="shared" si="2"/>
        <v>33</v>
      </c>
      <c r="B45" s="40" t="s">
        <v>7</v>
      </c>
      <c r="C45" s="55" t="s">
        <v>54</v>
      </c>
      <c r="D45" s="6"/>
      <c r="E45" s="38">
        <v>2001</v>
      </c>
      <c r="F45" s="31" t="s">
        <v>41</v>
      </c>
      <c r="G45" s="56"/>
      <c r="H45" s="56">
        <v>20</v>
      </c>
      <c r="I45" s="6"/>
      <c r="J45" s="40"/>
      <c r="K45" s="6"/>
      <c r="L45" s="6"/>
      <c r="M45" s="26" t="b">
        <f t="shared" si="0"/>
        <v>0</v>
      </c>
      <c r="N45" s="8">
        <f>M45+30</f>
        <v>30</v>
      </c>
      <c r="P45" s="54">
        <f t="shared" si="1"/>
        <v>3</v>
      </c>
    </row>
    <row r="46" spans="1:16" ht="12" customHeight="1" x14ac:dyDescent="0.3">
      <c r="A46" s="78">
        <f t="shared" si="2"/>
        <v>34</v>
      </c>
      <c r="B46" s="40" t="s">
        <v>50</v>
      </c>
      <c r="C46" s="55" t="s">
        <v>69</v>
      </c>
      <c r="D46" s="6"/>
      <c r="E46" s="38">
        <v>2004</v>
      </c>
      <c r="F46" s="31" t="s">
        <v>41</v>
      </c>
      <c r="G46" s="56"/>
      <c r="H46" s="56">
        <v>18.7</v>
      </c>
      <c r="I46" s="6"/>
      <c r="J46" s="40"/>
      <c r="K46" s="6"/>
      <c r="L46" s="6"/>
      <c r="M46" s="26" t="b">
        <f t="shared" si="0"/>
        <v>0</v>
      </c>
      <c r="N46" s="8">
        <f>M46+40</f>
        <v>40</v>
      </c>
      <c r="P46" s="54">
        <f t="shared" si="1"/>
        <v>4</v>
      </c>
    </row>
    <row r="47" spans="1:16" ht="12" customHeight="1" x14ac:dyDescent="0.3">
      <c r="A47" s="78">
        <f t="shared" si="2"/>
        <v>35</v>
      </c>
      <c r="B47" s="40" t="s">
        <v>50</v>
      </c>
      <c r="C47" s="55" t="s">
        <v>68</v>
      </c>
      <c r="D47" s="6"/>
      <c r="E47" s="38">
        <v>2002</v>
      </c>
      <c r="F47" s="31" t="s">
        <v>41</v>
      </c>
      <c r="G47" s="56"/>
      <c r="H47" s="56">
        <v>18.600000000000001</v>
      </c>
      <c r="I47" s="6"/>
      <c r="J47" s="40"/>
      <c r="K47" s="6"/>
      <c r="L47" s="6"/>
      <c r="M47" s="26" t="b">
        <f t="shared" si="0"/>
        <v>0</v>
      </c>
      <c r="N47" s="8">
        <f>M47+50</f>
        <v>50</v>
      </c>
      <c r="P47" s="54">
        <f t="shared" si="1"/>
        <v>5</v>
      </c>
    </row>
    <row r="48" spans="1:16" ht="12" customHeight="1" x14ac:dyDescent="0.3">
      <c r="A48" s="78">
        <f t="shared" si="2"/>
        <v>36</v>
      </c>
      <c r="B48" s="40" t="s">
        <v>7</v>
      </c>
      <c r="C48" s="55" t="s">
        <v>53</v>
      </c>
      <c r="D48" s="6"/>
      <c r="E48" s="38">
        <v>2000</v>
      </c>
      <c r="F48" s="31" t="s">
        <v>41</v>
      </c>
      <c r="G48" s="56"/>
      <c r="H48" s="56">
        <v>18.5</v>
      </c>
      <c r="I48" s="6"/>
      <c r="J48" s="40"/>
      <c r="K48" s="6"/>
      <c r="L48" s="6"/>
      <c r="M48" s="26" t="b">
        <f t="shared" si="0"/>
        <v>0</v>
      </c>
      <c r="N48" s="8">
        <f>M48+60</f>
        <v>60</v>
      </c>
      <c r="P48" s="54">
        <f t="shared" si="1"/>
        <v>6</v>
      </c>
    </row>
    <row r="49" spans="1:15" ht="12.75" customHeight="1" x14ac:dyDescent="0.3">
      <c r="A49" s="1"/>
      <c r="B49" s="3"/>
      <c r="C49" s="2"/>
      <c r="D49" s="2"/>
      <c r="E49" s="3"/>
      <c r="F49" s="2"/>
      <c r="G49" s="2"/>
      <c r="H49" s="60"/>
      <c r="I49" s="60"/>
      <c r="J49" s="3"/>
      <c r="K49" s="4"/>
      <c r="L49" s="62"/>
      <c r="M49" s="61"/>
      <c r="N49" s="61"/>
    </row>
    <row r="50" spans="1:15" ht="12.75" customHeight="1" x14ac:dyDescent="0.3">
      <c r="A50" s="1"/>
      <c r="B50" s="76" t="s">
        <v>123</v>
      </c>
      <c r="C50" s="2"/>
      <c r="D50" s="2"/>
      <c r="E50" s="3"/>
      <c r="F50" s="2"/>
      <c r="G50" s="2"/>
      <c r="H50" s="60"/>
      <c r="I50" s="60"/>
      <c r="J50" s="3"/>
      <c r="K50" s="4"/>
      <c r="L50" s="62"/>
      <c r="M50" s="61"/>
      <c r="N50" s="61"/>
    </row>
    <row r="51" spans="1:15" ht="15" customHeight="1" x14ac:dyDescent="0.3">
      <c r="A51" s="74"/>
      <c r="C51" s="51"/>
      <c r="D51" s="79" t="s">
        <v>79</v>
      </c>
      <c r="E51" s="466">
        <f>INT(A92/10)</f>
        <v>0</v>
      </c>
      <c r="F51" s="25"/>
      <c r="G51" s="25"/>
      <c r="H51" s="52"/>
      <c r="I51" s="34"/>
      <c r="J51" s="25"/>
      <c r="K51" s="63"/>
      <c r="L51" s="75"/>
      <c r="M51" s="26" t="s">
        <v>121</v>
      </c>
      <c r="N51" s="26" t="s">
        <v>122</v>
      </c>
    </row>
    <row r="52" spans="1:15" ht="15" customHeight="1" x14ac:dyDescent="0.3">
      <c r="A52" s="74">
        <v>1</v>
      </c>
      <c r="B52" s="26"/>
      <c r="C52" s="51"/>
      <c r="D52" s="25"/>
      <c r="E52" s="26"/>
      <c r="F52" s="25"/>
      <c r="G52" s="25"/>
      <c r="H52" s="52"/>
      <c r="I52" s="34"/>
      <c r="J52" s="25"/>
      <c r="K52" s="63"/>
      <c r="L52" s="75"/>
      <c r="M52" s="26">
        <f t="shared" ref="M52:M91" si="3">IF($A52/$M$7&lt;=1,8,IF($A52/$M$7&lt;=2,1,IF($A52/$M$7&lt;=3,7,IF($A52/$M$7&lt;=4,2,IF($A52/$M$7&lt;=5,6,IF($A52/$M$7&lt;=6,3,IF($A52/$M$7&lt;=7,5,IF($A52/$M$7&lt;=8,4))))))))</f>
        <v>8</v>
      </c>
      <c r="N52" s="26">
        <f>M52+10</f>
        <v>18</v>
      </c>
    </row>
    <row r="53" spans="1:15" ht="15" customHeight="1" x14ac:dyDescent="0.3">
      <c r="A53" s="78">
        <f>A52+1</f>
        <v>2</v>
      </c>
      <c r="B53" s="26"/>
      <c r="C53" s="51"/>
      <c r="D53" s="79"/>
      <c r="E53" s="26"/>
      <c r="F53" s="25"/>
      <c r="G53" s="25"/>
      <c r="H53" s="52"/>
      <c r="I53" s="34"/>
      <c r="J53" s="25"/>
      <c r="K53" s="63"/>
      <c r="L53" s="75"/>
      <c r="M53" s="26">
        <f t="shared" si="3"/>
        <v>8</v>
      </c>
      <c r="N53" s="26">
        <f>M53+20</f>
        <v>28</v>
      </c>
    </row>
    <row r="54" spans="1:15" ht="15" customHeight="1" x14ac:dyDescent="0.3">
      <c r="A54" s="78">
        <f t="shared" ref="A54:A91" si="4">A53+1</f>
        <v>3</v>
      </c>
      <c r="B54" s="26"/>
      <c r="C54" s="51"/>
      <c r="D54" s="79"/>
      <c r="E54" s="26"/>
      <c r="F54" s="25"/>
      <c r="G54" s="25"/>
      <c r="H54" s="52"/>
      <c r="I54" s="34"/>
      <c r="J54" s="25"/>
      <c r="K54" s="63"/>
      <c r="L54" s="75"/>
      <c r="M54" s="26">
        <f t="shared" si="3"/>
        <v>8</v>
      </c>
      <c r="N54" s="26">
        <f>M54+30</f>
        <v>38</v>
      </c>
    </row>
    <row r="55" spans="1:15" ht="15" customHeight="1" x14ac:dyDescent="0.3">
      <c r="A55" s="78">
        <f t="shared" si="4"/>
        <v>4</v>
      </c>
      <c r="B55" s="26"/>
      <c r="C55" s="51"/>
      <c r="D55" s="79"/>
      <c r="E55" s="26"/>
      <c r="F55" s="25"/>
      <c r="G55" s="25"/>
      <c r="H55" s="52"/>
      <c r="I55" s="34"/>
      <c r="J55" s="25"/>
      <c r="K55" s="63"/>
      <c r="L55" s="75"/>
      <c r="M55" s="26">
        <f t="shared" si="3"/>
        <v>8</v>
      </c>
      <c r="N55" s="26">
        <f>M55+40</f>
        <v>48</v>
      </c>
    </row>
    <row r="56" spans="1:15" ht="15" customHeight="1" x14ac:dyDescent="0.3">
      <c r="A56" s="78">
        <f t="shared" si="4"/>
        <v>5</v>
      </c>
      <c r="B56" s="26"/>
      <c r="C56" s="51"/>
      <c r="D56" s="79"/>
      <c r="E56" s="26"/>
      <c r="F56" s="25"/>
      <c r="G56" s="25"/>
      <c r="H56" s="52"/>
      <c r="I56" s="34"/>
      <c r="J56" s="25"/>
      <c r="K56" s="63"/>
      <c r="L56" s="75"/>
      <c r="M56" s="26">
        <f t="shared" si="3"/>
        <v>8</v>
      </c>
      <c r="N56" s="26">
        <f>M56+50</f>
        <v>58</v>
      </c>
    </row>
    <row r="57" spans="1:15" ht="15" customHeight="1" x14ac:dyDescent="0.3">
      <c r="A57" s="78">
        <f t="shared" si="4"/>
        <v>6</v>
      </c>
      <c r="B57" s="26"/>
      <c r="C57" s="51"/>
      <c r="D57" s="79"/>
      <c r="E57" s="26"/>
      <c r="F57" s="25"/>
      <c r="G57" s="25"/>
      <c r="H57" s="52"/>
      <c r="I57" s="34"/>
      <c r="J57" s="25"/>
      <c r="K57" s="63"/>
      <c r="L57" s="75"/>
      <c r="M57" s="26">
        <f t="shared" si="3"/>
        <v>1</v>
      </c>
      <c r="N57" s="26">
        <f>M57+10</f>
        <v>11</v>
      </c>
      <c r="O57" t="s">
        <v>291</v>
      </c>
    </row>
    <row r="58" spans="1:15" ht="12" customHeight="1" x14ac:dyDescent="0.3">
      <c r="A58" s="78">
        <f t="shared" si="4"/>
        <v>7</v>
      </c>
      <c r="B58" s="40" t="s">
        <v>50</v>
      </c>
      <c r="C58" s="55" t="s">
        <v>49</v>
      </c>
      <c r="D58" s="6"/>
      <c r="E58" s="38">
        <v>2002</v>
      </c>
      <c r="F58" s="31" t="s">
        <v>41</v>
      </c>
      <c r="G58" s="56"/>
      <c r="H58" s="56">
        <v>30</v>
      </c>
      <c r="I58" s="6"/>
      <c r="J58" s="40"/>
      <c r="K58" s="6"/>
      <c r="L58" s="6"/>
      <c r="M58" s="26">
        <f t="shared" si="3"/>
        <v>1</v>
      </c>
      <c r="N58" s="26">
        <f>M58+20</f>
        <v>21</v>
      </c>
    </row>
    <row r="59" spans="1:15" ht="12" customHeight="1" x14ac:dyDescent="0.3">
      <c r="A59" s="78">
        <f t="shared" si="4"/>
        <v>8</v>
      </c>
      <c r="B59" s="26" t="s">
        <v>56</v>
      </c>
      <c r="C59" s="55" t="s">
        <v>55</v>
      </c>
      <c r="D59" s="6"/>
      <c r="E59" s="38">
        <v>2002</v>
      </c>
      <c r="F59" s="31" t="s">
        <v>41</v>
      </c>
      <c r="G59" s="56"/>
      <c r="H59" s="56">
        <v>30</v>
      </c>
      <c r="I59" s="6"/>
      <c r="J59" s="40"/>
      <c r="K59" s="6"/>
      <c r="L59" s="6"/>
      <c r="M59" s="26">
        <f t="shared" si="3"/>
        <v>1</v>
      </c>
      <c r="N59" s="26">
        <f>M59+30</f>
        <v>31</v>
      </c>
    </row>
    <row r="60" spans="1:15" ht="12" customHeight="1" x14ac:dyDescent="0.3">
      <c r="A60" s="78">
        <f t="shared" si="4"/>
        <v>9</v>
      </c>
      <c r="B60" s="26" t="s">
        <v>27</v>
      </c>
      <c r="C60" s="55" t="s">
        <v>57</v>
      </c>
      <c r="D60" s="6"/>
      <c r="E60" s="38">
        <v>1998</v>
      </c>
      <c r="F60" s="31" t="s">
        <v>41</v>
      </c>
      <c r="G60" s="56"/>
      <c r="H60" s="56">
        <v>30</v>
      </c>
      <c r="I60" s="6"/>
      <c r="J60" s="40"/>
      <c r="K60" s="6"/>
      <c r="L60" s="6"/>
      <c r="M60" s="26">
        <f t="shared" si="3"/>
        <v>1</v>
      </c>
      <c r="N60" s="26">
        <f>M60+40</f>
        <v>41</v>
      </c>
    </row>
    <row r="61" spans="1:15" ht="12" customHeight="1" x14ac:dyDescent="0.3">
      <c r="A61" s="78">
        <f t="shared" si="4"/>
        <v>10</v>
      </c>
      <c r="B61" s="40" t="s">
        <v>7</v>
      </c>
      <c r="C61" s="55" t="s">
        <v>61</v>
      </c>
      <c r="D61" s="6"/>
      <c r="E61" s="38">
        <v>2002</v>
      </c>
      <c r="F61" s="31" t="s">
        <v>41</v>
      </c>
      <c r="G61" s="56"/>
      <c r="H61" s="56">
        <v>30</v>
      </c>
      <c r="I61" s="6"/>
      <c r="J61" s="40"/>
      <c r="K61" s="6"/>
      <c r="L61" s="6"/>
      <c r="M61" s="26">
        <f t="shared" si="3"/>
        <v>1</v>
      </c>
      <c r="N61" s="26">
        <f>M61+50</f>
        <v>51</v>
      </c>
    </row>
    <row r="62" spans="1:15" ht="12" customHeight="1" x14ac:dyDescent="0.3">
      <c r="A62" s="78">
        <f t="shared" si="4"/>
        <v>11</v>
      </c>
      <c r="B62" s="40" t="s">
        <v>48</v>
      </c>
      <c r="C62" s="55" t="s">
        <v>67</v>
      </c>
      <c r="D62" s="6"/>
      <c r="E62" s="38">
        <v>2001</v>
      </c>
      <c r="F62" s="31" t="s">
        <v>41</v>
      </c>
      <c r="G62" s="56"/>
      <c r="H62" s="56">
        <v>30</v>
      </c>
      <c r="I62" s="6"/>
      <c r="J62" s="40"/>
      <c r="K62" s="6"/>
      <c r="L62" s="6"/>
      <c r="M62" s="26">
        <f t="shared" si="3"/>
        <v>7</v>
      </c>
      <c r="N62" s="26">
        <f>M62+10</f>
        <v>17</v>
      </c>
    </row>
    <row r="63" spans="1:15" ht="12" customHeight="1" x14ac:dyDescent="0.3">
      <c r="A63" s="78">
        <f t="shared" si="4"/>
        <v>12</v>
      </c>
      <c r="B63" s="40" t="s">
        <v>50</v>
      </c>
      <c r="C63" s="55" t="s">
        <v>71</v>
      </c>
      <c r="D63" s="6"/>
      <c r="E63" s="38">
        <v>2006</v>
      </c>
      <c r="F63" s="31" t="s">
        <v>41</v>
      </c>
      <c r="G63" s="56"/>
      <c r="H63" s="56">
        <v>30</v>
      </c>
      <c r="I63" s="6"/>
      <c r="J63" s="40"/>
      <c r="K63" s="6"/>
      <c r="L63" s="6"/>
      <c r="M63" s="26">
        <f t="shared" si="3"/>
        <v>7</v>
      </c>
      <c r="N63" s="26">
        <f>M63+20</f>
        <v>27</v>
      </c>
    </row>
    <row r="64" spans="1:15" ht="12" customHeight="1" x14ac:dyDescent="0.3">
      <c r="A64" s="78">
        <f t="shared" si="4"/>
        <v>13</v>
      </c>
      <c r="B64" s="26" t="s">
        <v>56</v>
      </c>
      <c r="C64" s="55" t="s">
        <v>98</v>
      </c>
      <c r="D64" s="6"/>
      <c r="E64" s="38">
        <v>2001</v>
      </c>
      <c r="F64" s="31" t="s">
        <v>41</v>
      </c>
      <c r="G64" s="56"/>
      <c r="H64" s="56">
        <v>30</v>
      </c>
      <c r="I64" s="6"/>
      <c r="J64" s="40"/>
      <c r="K64" s="6"/>
      <c r="L64" s="6"/>
      <c r="M64" s="26">
        <f t="shared" si="3"/>
        <v>7</v>
      </c>
      <c r="N64" s="26">
        <f>M64+30</f>
        <v>37</v>
      </c>
    </row>
    <row r="65" spans="1:14" ht="12" customHeight="1" x14ac:dyDescent="0.3">
      <c r="A65" s="78">
        <f t="shared" si="4"/>
        <v>14</v>
      </c>
      <c r="B65" s="40" t="s">
        <v>48</v>
      </c>
      <c r="C65" s="55" t="s">
        <v>47</v>
      </c>
      <c r="D65" s="6"/>
      <c r="E65" s="38">
        <v>2001</v>
      </c>
      <c r="F65" s="31" t="s">
        <v>41</v>
      </c>
      <c r="G65" s="56"/>
      <c r="H65" s="56">
        <v>29.8</v>
      </c>
      <c r="I65" s="6"/>
      <c r="J65" s="40"/>
      <c r="K65" s="6"/>
      <c r="L65" s="6"/>
      <c r="M65" s="26">
        <f t="shared" si="3"/>
        <v>7</v>
      </c>
      <c r="N65" s="26">
        <f>M65+40</f>
        <v>47</v>
      </c>
    </row>
    <row r="66" spans="1:14" ht="12" customHeight="1" x14ac:dyDescent="0.3">
      <c r="A66" s="78">
        <f t="shared" si="4"/>
        <v>15</v>
      </c>
      <c r="B66" s="40" t="s">
        <v>46</v>
      </c>
      <c r="C66" s="55" t="s">
        <v>59</v>
      </c>
      <c r="D66" s="6"/>
      <c r="E66" s="38">
        <v>2000</v>
      </c>
      <c r="F66" s="31" t="s">
        <v>41</v>
      </c>
      <c r="G66" s="56"/>
      <c r="H66" s="56">
        <v>29.8</v>
      </c>
      <c r="I66" s="6"/>
      <c r="J66" s="40"/>
      <c r="K66" s="6"/>
      <c r="L66" s="6"/>
      <c r="M66" s="26">
        <f t="shared" si="3"/>
        <v>7</v>
      </c>
      <c r="N66" s="26">
        <f>M66+50</f>
        <v>57</v>
      </c>
    </row>
    <row r="67" spans="1:14" ht="12" customHeight="1" x14ac:dyDescent="0.3">
      <c r="A67" s="78">
        <f t="shared" si="4"/>
        <v>16</v>
      </c>
      <c r="B67" s="40" t="s">
        <v>48</v>
      </c>
      <c r="C67" s="55" t="s">
        <v>60</v>
      </c>
      <c r="D67" s="6"/>
      <c r="E67" s="38">
        <v>2001</v>
      </c>
      <c r="F67" s="31" t="s">
        <v>41</v>
      </c>
      <c r="G67" s="56"/>
      <c r="H67" s="56">
        <v>29.8</v>
      </c>
      <c r="I67" s="6"/>
      <c r="J67" s="40"/>
      <c r="K67" s="6"/>
      <c r="L67" s="6"/>
      <c r="M67" s="26">
        <f t="shared" si="3"/>
        <v>2</v>
      </c>
      <c r="N67" s="26">
        <f>M67+10</f>
        <v>12</v>
      </c>
    </row>
    <row r="68" spans="1:14" ht="12" customHeight="1" x14ac:dyDescent="0.3">
      <c r="A68" s="78">
        <f t="shared" si="4"/>
        <v>17</v>
      </c>
      <c r="B68" s="40" t="s">
        <v>46</v>
      </c>
      <c r="C68" s="55" t="s">
        <v>66</v>
      </c>
      <c r="D68" s="6"/>
      <c r="E68" s="38">
        <v>2000</v>
      </c>
      <c r="F68" s="31" t="s">
        <v>41</v>
      </c>
      <c r="G68" s="56"/>
      <c r="H68" s="56">
        <v>29.8</v>
      </c>
      <c r="I68" s="6"/>
      <c r="J68" s="40"/>
      <c r="K68" s="6"/>
      <c r="L68" s="6"/>
      <c r="M68" s="26">
        <f t="shared" si="3"/>
        <v>2</v>
      </c>
      <c r="N68" s="26">
        <f>M68+20</f>
        <v>22</v>
      </c>
    </row>
    <row r="69" spans="1:14" ht="12" customHeight="1" x14ac:dyDescent="0.3">
      <c r="A69" s="78">
        <f t="shared" si="4"/>
        <v>18</v>
      </c>
      <c r="B69" s="40" t="s">
        <v>50</v>
      </c>
      <c r="C69" s="55" t="s">
        <v>70</v>
      </c>
      <c r="D69" s="6"/>
      <c r="E69" s="38">
        <v>2005</v>
      </c>
      <c r="F69" s="31" t="s">
        <v>41</v>
      </c>
      <c r="G69" s="56"/>
      <c r="H69" s="56">
        <v>29.8</v>
      </c>
      <c r="I69" s="6"/>
      <c r="J69" s="40"/>
      <c r="K69" s="6"/>
      <c r="L69" s="6"/>
      <c r="M69" s="26">
        <f t="shared" si="3"/>
        <v>2</v>
      </c>
      <c r="N69" s="26">
        <f>M69+30</f>
        <v>32</v>
      </c>
    </row>
    <row r="70" spans="1:14" ht="12" customHeight="1" x14ac:dyDescent="0.3">
      <c r="A70" s="78">
        <f t="shared" si="4"/>
        <v>19</v>
      </c>
      <c r="B70" s="26" t="s">
        <v>28</v>
      </c>
      <c r="C70" s="55" t="s">
        <v>94</v>
      </c>
      <c r="D70" s="6"/>
      <c r="E70" s="38">
        <v>2000</v>
      </c>
      <c r="F70" s="31" t="s">
        <v>41</v>
      </c>
      <c r="G70" s="56"/>
      <c r="H70" s="56">
        <v>29.8</v>
      </c>
      <c r="I70" s="6"/>
      <c r="J70" s="40"/>
      <c r="K70" s="6"/>
      <c r="L70" s="6"/>
      <c r="M70" s="26">
        <f t="shared" si="3"/>
        <v>2</v>
      </c>
      <c r="N70" s="26">
        <f>M70+40</f>
        <v>42</v>
      </c>
    </row>
    <row r="71" spans="1:14" ht="12" customHeight="1" x14ac:dyDescent="0.3">
      <c r="A71" s="78">
        <f t="shared" si="4"/>
        <v>20</v>
      </c>
      <c r="B71" s="40" t="s">
        <v>44</v>
      </c>
      <c r="C71" s="55" t="s">
        <v>65</v>
      </c>
      <c r="D71" s="6"/>
      <c r="E71" s="38">
        <v>1999</v>
      </c>
      <c r="F71" s="31" t="s">
        <v>41</v>
      </c>
      <c r="G71" s="56"/>
      <c r="H71" s="56">
        <v>29.7</v>
      </c>
      <c r="I71" s="6"/>
      <c r="J71" s="40"/>
      <c r="K71" s="6" t="s">
        <v>29</v>
      </c>
      <c r="L71" s="6"/>
      <c r="M71" s="26">
        <f t="shared" si="3"/>
        <v>2</v>
      </c>
      <c r="N71" s="26">
        <f>M71+50</f>
        <v>52</v>
      </c>
    </row>
    <row r="72" spans="1:14" ht="12" customHeight="1" x14ac:dyDescent="0.3">
      <c r="A72" s="78">
        <f t="shared" si="4"/>
        <v>21</v>
      </c>
      <c r="B72" s="26" t="s">
        <v>27</v>
      </c>
      <c r="C72" s="55" t="s">
        <v>96</v>
      </c>
      <c r="D72" s="6"/>
      <c r="E72" s="38">
        <v>1999</v>
      </c>
      <c r="F72" s="31" t="s">
        <v>41</v>
      </c>
      <c r="G72" s="56"/>
      <c r="H72" s="56">
        <v>29.7</v>
      </c>
      <c r="I72" s="6"/>
      <c r="J72" s="40"/>
      <c r="K72" s="6" t="s">
        <v>29</v>
      </c>
      <c r="L72" s="6"/>
      <c r="M72" s="26">
        <f t="shared" si="3"/>
        <v>6</v>
      </c>
      <c r="N72" s="26">
        <f>M72+10</f>
        <v>16</v>
      </c>
    </row>
    <row r="73" spans="1:14" ht="12" customHeight="1" x14ac:dyDescent="0.3">
      <c r="A73" s="78">
        <f t="shared" si="4"/>
        <v>22</v>
      </c>
      <c r="B73" s="40" t="s">
        <v>44</v>
      </c>
      <c r="C73" s="55" t="s">
        <v>43</v>
      </c>
      <c r="D73" s="6"/>
      <c r="E73" s="38">
        <v>1999</v>
      </c>
      <c r="F73" s="31" t="s">
        <v>41</v>
      </c>
      <c r="G73" s="56"/>
      <c r="H73" s="56">
        <v>29.5</v>
      </c>
      <c r="I73" s="6"/>
      <c r="J73" s="40"/>
      <c r="K73" s="80"/>
      <c r="L73" s="6"/>
      <c r="M73" s="26">
        <f t="shared" si="3"/>
        <v>6</v>
      </c>
      <c r="N73" s="26">
        <f>M73+20</f>
        <v>26</v>
      </c>
    </row>
    <row r="74" spans="1:14" ht="12" customHeight="1" x14ac:dyDescent="0.3">
      <c r="A74" s="78">
        <f t="shared" si="4"/>
        <v>23</v>
      </c>
      <c r="B74" s="26" t="s">
        <v>28</v>
      </c>
      <c r="C74" s="55" t="s">
        <v>58</v>
      </c>
      <c r="D74" s="6"/>
      <c r="E74" s="38">
        <v>1999</v>
      </c>
      <c r="F74" s="31" t="s">
        <v>41</v>
      </c>
      <c r="G74" s="56"/>
      <c r="H74" s="56">
        <v>29.5</v>
      </c>
      <c r="I74" s="6"/>
      <c r="J74" s="40"/>
      <c r="K74" s="6"/>
      <c r="L74" s="6"/>
      <c r="M74" s="26">
        <f t="shared" si="3"/>
        <v>6</v>
      </c>
      <c r="N74" s="26">
        <f>M74+30</f>
        <v>36</v>
      </c>
    </row>
    <row r="75" spans="1:14" ht="12" customHeight="1" x14ac:dyDescent="0.3">
      <c r="A75" s="78">
        <f t="shared" si="4"/>
        <v>24</v>
      </c>
      <c r="B75" s="40" t="s">
        <v>30</v>
      </c>
      <c r="C75" s="55" t="s">
        <v>64</v>
      </c>
      <c r="D75" s="6"/>
      <c r="E75" s="38">
        <v>1998</v>
      </c>
      <c r="F75" s="31" t="s">
        <v>41</v>
      </c>
      <c r="G75" s="56"/>
      <c r="H75" s="56">
        <v>29.5</v>
      </c>
      <c r="I75" s="6"/>
      <c r="J75" s="40"/>
      <c r="K75" s="6"/>
      <c r="L75" s="6"/>
      <c r="M75" s="26">
        <f t="shared" si="3"/>
        <v>6</v>
      </c>
      <c r="N75" s="26">
        <f>M75+40</f>
        <v>46</v>
      </c>
    </row>
    <row r="76" spans="1:14" ht="12" customHeight="1" x14ac:dyDescent="0.3">
      <c r="A76" s="78">
        <f t="shared" si="4"/>
        <v>25</v>
      </c>
      <c r="B76" s="40" t="s">
        <v>50</v>
      </c>
      <c r="C76" s="55" t="s">
        <v>73</v>
      </c>
      <c r="D76" s="6"/>
      <c r="E76" s="38">
        <v>2008</v>
      </c>
      <c r="F76" s="31" t="s">
        <v>41</v>
      </c>
      <c r="G76" s="56"/>
      <c r="H76" s="56">
        <v>29.5</v>
      </c>
      <c r="I76" s="6"/>
      <c r="J76" s="40"/>
      <c r="K76" s="6"/>
      <c r="L76" s="6"/>
      <c r="M76" s="26">
        <f t="shared" si="3"/>
        <v>6</v>
      </c>
      <c r="N76" s="26">
        <f>M76+50</f>
        <v>56</v>
      </c>
    </row>
    <row r="77" spans="1:14" ht="12" customHeight="1" x14ac:dyDescent="0.3">
      <c r="A77" s="78">
        <f t="shared" si="4"/>
        <v>26</v>
      </c>
      <c r="B77" s="40" t="s">
        <v>30</v>
      </c>
      <c r="C77" s="55" t="s">
        <v>62</v>
      </c>
      <c r="D77" s="6"/>
      <c r="E77" s="38">
        <v>2003</v>
      </c>
      <c r="F77" s="31" t="s">
        <v>41</v>
      </c>
      <c r="G77" s="56"/>
      <c r="H77" s="56">
        <v>27.5</v>
      </c>
      <c r="I77" s="6"/>
      <c r="J77" s="40"/>
      <c r="K77" s="6"/>
      <c r="L77" s="6"/>
      <c r="M77" s="26">
        <f t="shared" si="3"/>
        <v>3</v>
      </c>
      <c r="N77" s="26">
        <f>M77+10</f>
        <v>13</v>
      </c>
    </row>
    <row r="78" spans="1:14" ht="12" customHeight="1" x14ac:dyDescent="0.3">
      <c r="A78" s="78">
        <f t="shared" si="4"/>
        <v>27</v>
      </c>
      <c r="B78" s="26" t="s">
        <v>28</v>
      </c>
      <c r="C78" s="55" t="s">
        <v>63</v>
      </c>
      <c r="D78" s="6"/>
      <c r="E78" s="38">
        <v>1996</v>
      </c>
      <c r="F78" s="31" t="s">
        <v>41</v>
      </c>
      <c r="G78" s="56"/>
      <c r="H78" s="56">
        <v>27.5</v>
      </c>
      <c r="I78" s="6"/>
      <c r="J78" s="40"/>
      <c r="K78" s="6"/>
      <c r="L78" s="6"/>
      <c r="M78" s="26">
        <f t="shared" si="3"/>
        <v>3</v>
      </c>
      <c r="N78" s="26">
        <f>M78+20</f>
        <v>23</v>
      </c>
    </row>
    <row r="79" spans="1:14" ht="12" customHeight="1" x14ac:dyDescent="0.3">
      <c r="A79" s="78">
        <f t="shared" si="4"/>
        <v>28</v>
      </c>
      <c r="B79" s="26" t="s">
        <v>27</v>
      </c>
      <c r="C79" s="55" t="s">
        <v>40</v>
      </c>
      <c r="D79" s="6"/>
      <c r="E79" s="38">
        <v>2000</v>
      </c>
      <c r="F79" s="31" t="s">
        <v>41</v>
      </c>
      <c r="G79" s="56"/>
      <c r="H79" s="56">
        <v>26.9</v>
      </c>
      <c r="I79" s="6"/>
      <c r="J79" s="40"/>
      <c r="K79" s="80"/>
      <c r="L79" s="6"/>
      <c r="M79" s="26">
        <f t="shared" si="3"/>
        <v>3</v>
      </c>
      <c r="N79" s="26">
        <f>M79+30</f>
        <v>33</v>
      </c>
    </row>
    <row r="80" spans="1:14" ht="12" customHeight="1" x14ac:dyDescent="0.3">
      <c r="A80" s="78">
        <f t="shared" si="4"/>
        <v>29</v>
      </c>
      <c r="B80" s="40" t="s">
        <v>7</v>
      </c>
      <c r="C80" s="55" t="s">
        <v>42</v>
      </c>
      <c r="D80" s="6"/>
      <c r="E80" s="38">
        <v>1998</v>
      </c>
      <c r="F80" s="31" t="s">
        <v>41</v>
      </c>
      <c r="G80" s="56"/>
      <c r="H80" s="56">
        <v>25.2</v>
      </c>
      <c r="I80" s="6"/>
      <c r="J80" s="40"/>
      <c r="K80" s="80"/>
      <c r="L80" s="6"/>
      <c r="M80" s="26">
        <f t="shared" si="3"/>
        <v>3</v>
      </c>
      <c r="N80" s="26">
        <f>M80+40</f>
        <v>43</v>
      </c>
    </row>
    <row r="81" spans="1:14" ht="12" customHeight="1" x14ac:dyDescent="0.3">
      <c r="A81" s="78">
        <f t="shared" si="4"/>
        <v>30</v>
      </c>
      <c r="B81" s="26" t="s">
        <v>27</v>
      </c>
      <c r="C81" s="55" t="s">
        <v>92</v>
      </c>
      <c r="D81" s="6"/>
      <c r="E81" s="38">
        <v>2006</v>
      </c>
      <c r="F81" s="31" t="s">
        <v>41</v>
      </c>
      <c r="G81" s="56"/>
      <c r="H81" s="56">
        <v>23.2</v>
      </c>
      <c r="I81" s="6"/>
      <c r="J81" s="6"/>
      <c r="K81" s="6"/>
      <c r="L81" s="6"/>
      <c r="M81" s="26">
        <f t="shared" si="3"/>
        <v>3</v>
      </c>
      <c r="N81" s="26">
        <f>M81+50</f>
        <v>53</v>
      </c>
    </row>
    <row r="82" spans="1:14" ht="12" customHeight="1" x14ac:dyDescent="0.3">
      <c r="A82" s="78">
        <f t="shared" si="4"/>
        <v>31</v>
      </c>
      <c r="B82" s="40" t="s">
        <v>31</v>
      </c>
      <c r="C82" s="55" t="s">
        <v>97</v>
      </c>
      <c r="D82" s="6"/>
      <c r="E82" s="38">
        <v>2002</v>
      </c>
      <c r="F82" s="31" t="s">
        <v>41</v>
      </c>
      <c r="G82" s="56"/>
      <c r="H82" s="56">
        <v>22.8</v>
      </c>
      <c r="I82" s="6"/>
      <c r="J82" s="40"/>
      <c r="K82" s="6"/>
      <c r="L82" s="6"/>
      <c r="M82" s="26">
        <f t="shared" si="3"/>
        <v>5</v>
      </c>
      <c r="N82" s="26">
        <f>M82+10</f>
        <v>15</v>
      </c>
    </row>
    <row r="83" spans="1:14" ht="12" customHeight="1" x14ac:dyDescent="0.3">
      <c r="A83" s="78">
        <f t="shared" si="4"/>
        <v>32</v>
      </c>
      <c r="B83" s="40" t="s">
        <v>50</v>
      </c>
      <c r="C83" s="55" t="s">
        <v>72</v>
      </c>
      <c r="D83" s="6"/>
      <c r="E83" s="38">
        <v>2007</v>
      </c>
      <c r="F83" s="31" t="s">
        <v>41</v>
      </c>
      <c r="G83" s="56"/>
      <c r="H83" s="56">
        <v>22.5</v>
      </c>
      <c r="I83" s="6"/>
      <c r="J83" s="40"/>
      <c r="K83" s="6"/>
      <c r="L83" s="6"/>
      <c r="M83" s="26">
        <f t="shared" si="3"/>
        <v>5</v>
      </c>
      <c r="N83" s="26">
        <f>M83+20</f>
        <v>25</v>
      </c>
    </row>
    <row r="84" spans="1:14" ht="12" customHeight="1" x14ac:dyDescent="0.3">
      <c r="A84" s="78">
        <f t="shared" si="4"/>
        <v>33</v>
      </c>
      <c r="B84" s="40" t="s">
        <v>7</v>
      </c>
      <c r="C84" s="55" t="s">
        <v>52</v>
      </c>
      <c r="D84" s="6"/>
      <c r="E84" s="38">
        <v>1999</v>
      </c>
      <c r="F84" s="31" t="s">
        <v>41</v>
      </c>
      <c r="G84" s="56"/>
      <c r="H84" s="56">
        <v>22.1</v>
      </c>
      <c r="I84" s="6"/>
      <c r="J84" s="40"/>
      <c r="K84" s="6"/>
      <c r="L84" s="6"/>
      <c r="M84" s="26">
        <f t="shared" si="3"/>
        <v>5</v>
      </c>
      <c r="N84" s="26">
        <f>M84+30</f>
        <v>35</v>
      </c>
    </row>
    <row r="85" spans="1:14" ht="12" customHeight="1" x14ac:dyDescent="0.3">
      <c r="A85" s="78">
        <f t="shared" si="4"/>
        <v>34</v>
      </c>
      <c r="B85" s="40" t="s">
        <v>7</v>
      </c>
      <c r="C85" s="55" t="s">
        <v>51</v>
      </c>
      <c r="D85" s="6"/>
      <c r="E85" s="38">
        <v>1998</v>
      </c>
      <c r="F85" s="31" t="s">
        <v>41</v>
      </c>
      <c r="G85" s="56"/>
      <c r="H85" s="56">
        <v>21.8</v>
      </c>
      <c r="I85" s="6"/>
      <c r="J85" s="40"/>
      <c r="K85" s="6"/>
      <c r="L85" s="6"/>
      <c r="M85" s="26">
        <f t="shared" si="3"/>
        <v>5</v>
      </c>
      <c r="N85" s="26">
        <f>M85+40</f>
        <v>45</v>
      </c>
    </row>
    <row r="86" spans="1:14" ht="12" customHeight="1" x14ac:dyDescent="0.3">
      <c r="A86" s="78">
        <f t="shared" si="4"/>
        <v>35</v>
      </c>
      <c r="B86" s="40" t="s">
        <v>46</v>
      </c>
      <c r="C86" s="55" t="s">
        <v>45</v>
      </c>
      <c r="D86" s="6"/>
      <c r="E86" s="38">
        <v>2000</v>
      </c>
      <c r="F86" s="31" t="s">
        <v>41</v>
      </c>
      <c r="G86" s="56"/>
      <c r="H86" s="56">
        <v>21.5</v>
      </c>
      <c r="I86" s="6"/>
      <c r="J86" s="40"/>
      <c r="K86" s="80"/>
      <c r="L86" s="6"/>
      <c r="M86" s="26">
        <f t="shared" si="3"/>
        <v>5</v>
      </c>
      <c r="N86" s="26">
        <f>M86+50</f>
        <v>55</v>
      </c>
    </row>
    <row r="87" spans="1:14" ht="12" customHeight="1" x14ac:dyDescent="0.3">
      <c r="A87" s="78">
        <f t="shared" si="4"/>
        <v>36</v>
      </c>
      <c r="B87" s="26" t="s">
        <v>56</v>
      </c>
      <c r="C87" s="55" t="s">
        <v>101</v>
      </c>
      <c r="D87" s="6"/>
      <c r="E87" s="38">
        <v>1996</v>
      </c>
      <c r="F87" s="31" t="s">
        <v>41</v>
      </c>
      <c r="G87" s="56"/>
      <c r="H87" s="56">
        <v>20.399999999999999</v>
      </c>
      <c r="I87" s="6"/>
      <c r="J87" s="40"/>
      <c r="K87" s="6"/>
      <c r="L87" s="6"/>
      <c r="M87" s="26">
        <f t="shared" si="3"/>
        <v>4</v>
      </c>
      <c r="N87" s="26">
        <f>M87+10</f>
        <v>14</v>
      </c>
    </row>
    <row r="88" spans="1:14" ht="12" customHeight="1" x14ac:dyDescent="0.3">
      <c r="A88" s="78">
        <f t="shared" si="4"/>
        <v>37</v>
      </c>
      <c r="B88" s="40" t="s">
        <v>7</v>
      </c>
      <c r="C88" s="55" t="s">
        <v>54</v>
      </c>
      <c r="D88" s="6"/>
      <c r="E88" s="38">
        <v>2001</v>
      </c>
      <c r="F88" s="31" t="s">
        <v>41</v>
      </c>
      <c r="G88" s="56"/>
      <c r="H88" s="56">
        <v>20</v>
      </c>
      <c r="I88" s="6"/>
      <c r="J88" s="40"/>
      <c r="K88" s="6"/>
      <c r="L88" s="6"/>
      <c r="M88" s="26">
        <f t="shared" si="3"/>
        <v>4</v>
      </c>
      <c r="N88" s="26">
        <f>M88+20</f>
        <v>24</v>
      </c>
    </row>
    <row r="89" spans="1:14" ht="12" customHeight="1" x14ac:dyDescent="0.3">
      <c r="A89" s="78">
        <f t="shared" si="4"/>
        <v>38</v>
      </c>
      <c r="B89" s="40" t="s">
        <v>50</v>
      </c>
      <c r="C89" s="55" t="s">
        <v>69</v>
      </c>
      <c r="D89" s="6"/>
      <c r="E89" s="38">
        <v>2004</v>
      </c>
      <c r="F89" s="31" t="s">
        <v>41</v>
      </c>
      <c r="G89" s="56"/>
      <c r="H89" s="56">
        <v>18.7</v>
      </c>
      <c r="I89" s="6"/>
      <c r="J89" s="40"/>
      <c r="K89" s="6"/>
      <c r="L89" s="6"/>
      <c r="M89" s="26">
        <f t="shared" si="3"/>
        <v>4</v>
      </c>
      <c r="N89" s="26">
        <f>M89+30</f>
        <v>34</v>
      </c>
    </row>
    <row r="90" spans="1:14" ht="12" customHeight="1" x14ac:dyDescent="0.3">
      <c r="A90" s="78">
        <f t="shared" si="4"/>
        <v>39</v>
      </c>
      <c r="B90" s="40" t="s">
        <v>50</v>
      </c>
      <c r="C90" s="55" t="s">
        <v>68</v>
      </c>
      <c r="D90" s="6"/>
      <c r="E90" s="38">
        <v>2002</v>
      </c>
      <c r="F90" s="31" t="s">
        <v>41</v>
      </c>
      <c r="G90" s="56"/>
      <c r="H90" s="56">
        <v>18.600000000000001</v>
      </c>
      <c r="I90" s="6"/>
      <c r="J90" s="40"/>
      <c r="K90" s="6"/>
      <c r="L90" s="6"/>
      <c r="M90" s="26">
        <f t="shared" si="3"/>
        <v>4</v>
      </c>
      <c r="N90" s="26">
        <f>M90+40</f>
        <v>44</v>
      </c>
    </row>
    <row r="91" spans="1:14" ht="12" customHeight="1" x14ac:dyDescent="0.3">
      <c r="A91" s="78">
        <f t="shared" si="4"/>
        <v>40</v>
      </c>
      <c r="B91" s="40" t="s">
        <v>7</v>
      </c>
      <c r="C91" s="55" t="s">
        <v>53</v>
      </c>
      <c r="D91" s="6"/>
      <c r="E91" s="38">
        <v>2000</v>
      </c>
      <c r="F91" s="31" t="s">
        <v>41</v>
      </c>
      <c r="G91" s="56"/>
      <c r="H91" s="56">
        <v>18.5</v>
      </c>
      <c r="I91" s="6"/>
      <c r="J91" s="40"/>
      <c r="K91" s="6"/>
      <c r="L91" s="6"/>
      <c r="M91" s="26">
        <f t="shared" si="3"/>
        <v>4</v>
      </c>
      <c r="N91" s="26">
        <f>M91+50</f>
        <v>54</v>
      </c>
    </row>
  </sheetData>
  <mergeCells count="4">
    <mergeCell ref="C8:D8"/>
    <mergeCell ref="F8:G8"/>
    <mergeCell ref="H8:I8"/>
    <mergeCell ref="J8:K8"/>
  </mergeCells>
  <conditionalFormatting sqref="G51:H56 G13:H48 G58:H91">
    <cfRule type="expression" dxfId="188" priority="1">
      <formula>IF(ISNUMBER(G13),FALSE,IF(ISBLANK(G13),FALSE,TRUE))</formula>
    </cfRule>
    <cfRule type="expression" dxfId="187" priority="2">
      <formula>IF(INT(G13/10000)&gt;23,TRUE,IF(INT(MOD(G13,10000)/100)&gt;59.99,TRUE,IF(MOD(G13,100)&gt;59.99,TRUE,FALSE)))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tabColor theme="1"/>
  </sheetPr>
  <dimension ref="A1:AG509"/>
  <sheetViews>
    <sheetView workbookViewId="0">
      <pane ySplit="3" topLeftCell="A4" activePane="bottomLeft" state="frozen"/>
      <selection pane="bottomLeft" activeCell="M62" sqref="M62"/>
    </sheetView>
  </sheetViews>
  <sheetFormatPr defaultColWidth="9.109375" defaultRowHeight="13.2" x14ac:dyDescent="0.25"/>
  <cols>
    <col min="1" max="1" width="9.109375" style="1038"/>
    <col min="2" max="2" width="10.109375" style="476" customWidth="1"/>
    <col min="3" max="3" width="10" style="476" customWidth="1"/>
    <col min="4" max="4" width="10.109375" style="476" customWidth="1"/>
    <col min="5" max="5" width="9.6640625" style="476" customWidth="1"/>
    <col min="6" max="6" width="9.109375" style="476"/>
    <col min="7" max="7" width="10" style="476" customWidth="1"/>
    <col min="8" max="8" width="12" style="476" customWidth="1"/>
    <col min="9" max="9" width="10.5546875" style="479" customWidth="1"/>
    <col min="10" max="10" width="10.6640625" style="476" customWidth="1"/>
    <col min="11" max="11" width="5.33203125" style="1065" customWidth="1"/>
    <col min="12" max="12" width="10.6640625" style="476" customWidth="1"/>
    <col min="13" max="13" width="11" style="476" customWidth="1"/>
    <col min="14" max="14" width="9.6640625" style="476" customWidth="1"/>
    <col min="15" max="15" width="5.109375" style="476" customWidth="1"/>
    <col min="16" max="17" width="9.33203125" style="476" customWidth="1"/>
    <col min="18" max="18" width="13.44140625" style="476" bestFit="1" customWidth="1"/>
    <col min="19" max="19" width="13" style="476" customWidth="1"/>
    <col min="20" max="33" width="6.88671875" style="476" customWidth="1"/>
    <col min="34" max="37" width="6" style="476" customWidth="1"/>
    <col min="38" max="16384" width="9.109375" style="476"/>
  </cols>
  <sheetData>
    <row r="1" spans="3:33" ht="20.399999999999999" x14ac:dyDescent="0.35">
      <c r="H1" s="1216" t="s">
        <v>1002</v>
      </c>
      <c r="I1" s="1216"/>
      <c r="J1" s="1216"/>
      <c r="K1" s="1039"/>
      <c r="L1" s="1040" t="s">
        <v>1003</v>
      </c>
      <c r="M1" s="1040"/>
      <c r="N1" s="1040"/>
      <c r="O1" s="1036"/>
      <c r="P1" s="1041"/>
      <c r="Q1" s="1042"/>
      <c r="R1" s="1041"/>
      <c r="S1" s="1042"/>
      <c r="T1" s="1041"/>
      <c r="U1" s="1042"/>
      <c r="V1" s="1041"/>
      <c r="W1" s="1042"/>
      <c r="X1" s="1042"/>
      <c r="Y1" s="1042"/>
      <c r="Z1" s="1042"/>
      <c r="AA1" s="1042"/>
      <c r="AB1" s="1043"/>
      <c r="AC1" s="1043"/>
      <c r="AD1" s="1043"/>
      <c r="AE1" s="1043"/>
      <c r="AF1" s="1043"/>
      <c r="AG1" s="1043"/>
    </row>
    <row r="2" spans="3:33" ht="13.8" x14ac:dyDescent="0.25">
      <c r="I2" s="1217" t="s">
        <v>35</v>
      </c>
      <c r="J2" s="1217"/>
      <c r="K2" s="1044"/>
      <c r="M2" s="1217" t="s">
        <v>35</v>
      </c>
      <c r="N2" s="1217"/>
      <c r="O2" s="1037"/>
      <c r="P2" s="1042"/>
      <c r="Q2" s="1042"/>
      <c r="R2" s="1042"/>
      <c r="S2" s="1042"/>
      <c r="T2" s="1042"/>
      <c r="U2" s="1042"/>
      <c r="V2" s="1041"/>
      <c r="W2" s="1041"/>
      <c r="X2" s="1041"/>
      <c r="Y2" s="1041"/>
      <c r="Z2" s="1041"/>
      <c r="AA2" s="1041"/>
      <c r="AB2" s="1041"/>
      <c r="AC2" s="1041"/>
      <c r="AD2" s="1041"/>
      <c r="AE2" s="1041"/>
      <c r="AF2" s="1041"/>
      <c r="AG2" s="1041"/>
    </row>
    <row r="3" spans="3:33" ht="13.8" x14ac:dyDescent="0.25">
      <c r="I3" s="1037" t="s">
        <v>436</v>
      </c>
      <c r="J3" s="1037" t="s">
        <v>437</v>
      </c>
      <c r="K3" s="1044"/>
      <c r="M3" s="1037" t="s">
        <v>436</v>
      </c>
      <c r="N3" s="1037" t="s">
        <v>437</v>
      </c>
      <c r="O3" s="1037"/>
      <c r="P3" s="1045"/>
      <c r="Q3" s="1045"/>
      <c r="R3" s="1045"/>
      <c r="S3" s="1045"/>
      <c r="T3" s="1045"/>
      <c r="U3" s="1045"/>
      <c r="V3" s="1045"/>
      <c r="W3" s="1045"/>
      <c r="X3" s="1045"/>
      <c r="Y3" s="1045"/>
      <c r="Z3" s="1045"/>
      <c r="AA3" s="1045"/>
      <c r="AB3" s="1045"/>
      <c r="AC3" s="1045"/>
      <c r="AD3" s="1045"/>
      <c r="AE3" s="1045"/>
      <c r="AF3" s="1045"/>
      <c r="AG3" s="1045"/>
    </row>
    <row r="4" spans="3:33" ht="14.25" customHeight="1" x14ac:dyDescent="0.25">
      <c r="C4" s="467" t="s">
        <v>99</v>
      </c>
      <c r="D4" s="468"/>
      <c r="E4" s="468"/>
      <c r="F4" s="467"/>
      <c r="G4" s="467"/>
      <c r="H4" s="469"/>
      <c r="I4" s="471"/>
      <c r="J4" s="468"/>
      <c r="K4" s="1046"/>
    </row>
    <row r="5" spans="3:33" ht="12.75" customHeight="1" x14ac:dyDescent="0.3">
      <c r="C5" s="133"/>
      <c r="D5" s="133"/>
      <c r="E5" s="133"/>
      <c r="F5" s="133"/>
      <c r="G5" s="133"/>
      <c r="H5" s="1047">
        <v>18</v>
      </c>
      <c r="I5" s="72" t="str">
        <f>IF(ISBLANK(H5)," ",IF(ISTEXT(H5)," ",IF(H5&lt;=Нормативы!$H$5,"МСМК",IF(H5&lt;=Нормативы!$H$6,"МС",IF(H5&lt;=Нормативы!$H$7,"КМС",IF(H5&lt;=Нормативы!$H$8,"I",IF(H5&lt;=Нормативы!$H$9,"II",IF(H5&lt;=Нормативы!$H$10,"III",IF(H5&lt;=Нормативы!$H$11,"I юн",IF(H5&lt;=Нормативы!$H$12,"II юн",IF(H5&lt;=Нормативы!$H$13,"III юн",IF(ISTEXT(H5)," ",IF(ISBLANK(H5)," ","б/р")))))))))))))</f>
        <v>МСМК</v>
      </c>
      <c r="J5" s="72" t="str">
        <f>IF(ISBLANK(H5)," ",IF(ISTEXT(H5)," ",IF(H5&lt;=Нормативы!$H$5,"МСМК",IF(H5&lt;=Нормативы!$H$6,"МС",IF(H5&lt;=Нормативы!$H$7,"КМС",IF(H5&lt;=Нормативы!$H$8,"I",IF(H5&lt;=Нормативы!$H$9,"II",IF(H5&lt;=Нормативы!$H$10,"III",IF(H5&lt;=Нормативы!$H$11,"I юн",IF(H5&lt;=Нормативы!$H$12,"II юн",IF(H5&lt;=Нормативы!$H$13,"III юн",IF(ISTEXT(H5)," ",IF(ISBLANK(H5)," ","б/р")))))))))))))</f>
        <v>МСМК</v>
      </c>
      <c r="K5" s="1048"/>
      <c r="L5" s="1049"/>
      <c r="M5" s="72" t="str">
        <f>IF(ISBLANK(L5)," ",IF(ISTEXT(L5)," ",IF(L5&lt;=Нормативы!$H$5,"КМС",IF(L5&lt;=Нормативы!$H$6,"КМС",IF(L5&lt;=Нормативы!$L$7,"КМС",IF(L5&lt;=Нормативы!$L$8,"I",IF(L5&lt;=Нормативы!$L$9,"II",IF(L5&lt;=Нормативы!$L$10,"III",IF(L5&lt;=Нормативы!$L$11,"I юн",IF(L5&lt;=Нормативы!$L$12,"II юн",IF(L5&lt;=Нормативы!$L$13,"III юн",IF(ISTEXT(L5)," ",IF(ISBLANK(L5)," ","б/р")))))))))))))</f>
        <v xml:space="preserve"> </v>
      </c>
      <c r="N5" s="1050" t="str">
        <f>IF(ISBLANK(L5)," ",IF(ISTEXT(L5)," ",IF(L5&lt;=18.1,"МСМК",IF(L5&lt;=19,"МС",IF(L5&lt;=19.7,"КМС",IF(L5&lt;=21.1,"I",IF(L5&lt;=22.9,"II",IF(L5&lt;=24.8,"III",IF(L5&lt;=27.4,"I юн",IF(L5&lt;=30,"II юн",IF(L5&lt;=32.4,"III юн",IF(ISTEXT(L5)," ",IF(ISBLANK(L5)," ","б/р")))))))))))))</f>
        <v xml:space="preserve"> </v>
      </c>
      <c r="O5" s="1050"/>
      <c r="Q5" s="72" t="str">
        <f>IF(ISBLANK(P5)," ",IF(ISTEXT(P5)," ",IF(P5&lt;=$H$5,"МСМК",IF(P5&lt;=$H$6,"МС",IF(P5&lt;=$H$7,"КМС",IF(P5&lt;=$H$8,"I",IF(P5&lt;=$H$9,"II",IF(P5&lt;=$H$10,"III",IF(P5&lt;=$H$11,"I юн",IF(P5&lt;=$H$12,"II юн",IF(P5&lt;=$H$13,"III юн",IF(ISTEXT(P5)," ",IF(ISBLANK(P5)," ","б/р")))))))))))))</f>
        <v xml:space="preserve"> </v>
      </c>
    </row>
    <row r="6" spans="3:33" ht="12.75" customHeight="1" x14ac:dyDescent="0.3">
      <c r="C6" s="133"/>
      <c r="D6" s="133"/>
      <c r="E6" s="133"/>
      <c r="F6" s="133"/>
      <c r="G6" s="133"/>
      <c r="H6" s="1047">
        <v>18.7</v>
      </c>
      <c r="I6" s="72" t="str">
        <f>IF(ISBLANK(H6)," ",IF(ISTEXT(H6)," ",IF(H6&lt;=Нормативы!$H$5,"МСМК",IF(H6&lt;=Нормативы!$H$6,"МС",IF(H6&lt;=Нормативы!$H$7,"КМС",IF(H6&lt;=Нормативы!$H$8,"I",IF(H6&lt;=Нормативы!$H$9,"II",IF(H6&lt;=Нормативы!$H$10,"III",IF(H6&lt;=Нормативы!$H$11,"I юн",IF(H6&lt;=Нормативы!$H$12,"II юн",IF(H6&lt;=Нормативы!$H$13,"III юн",IF(ISTEXT(H6)," ",IF(ISBLANK(H6)," ","б/р")))))))))))))</f>
        <v>МС</v>
      </c>
      <c r="J6" s="72" t="str">
        <f>IF(ISBLANK(H6)," ",IF(ISTEXT(H6)," ",IF(H6&lt;=Нормативы!$H$5,"МСМК",IF(H6&lt;=Нормативы!$H$6,"МС",IF(H6&lt;=Нормативы!$H$7,"КМС",IF(H6&lt;=Нормативы!$H$8,"I",IF(H6&lt;=Нормативы!$H$9,"II",IF(H6&lt;=Нормативы!$H$10,"III",IF(H6&lt;=Нормативы!$H$11,"I юн",IF(H6&lt;=Нормативы!$H$12,"II юн",IF(H6&lt;=Нормативы!$H$13,"III юн",IF(ISTEXT(H6)," ",IF(ISBLANK(H6)," ","б/р")))))))))))))</f>
        <v>МС</v>
      </c>
      <c r="K6" s="1048"/>
      <c r="L6" s="1051"/>
      <c r="M6" s="72" t="str">
        <f>IF(ISBLANK(L6)," ",IF(ISTEXT(L6)," ",IF(L6&lt;=Нормативы!$H$5,"КМС",IF(L6&lt;=Нормативы!$H$6,"КМС",IF(L6&lt;=Нормативы!$L$7,"КМС",IF(L6&lt;=Нормативы!$L$8,"I",IF(L6&lt;=Нормативы!$L$9,"II",IF(L6&lt;=Нормативы!$L$10,"III",IF(L6&lt;=Нормативы!$L$11,"I юн",IF(L6&lt;=Нормативы!$L$12,"II юн",IF(L6&lt;=Нормативы!$L$13,"III юн",IF(ISTEXT(L6)," ",IF(ISBLANK(L6)," ","б/р")))))))))))))</f>
        <v xml:space="preserve"> </v>
      </c>
      <c r="N6" s="1052" t="str">
        <f t="shared" ref="N6" si="0">IF(ISBLANK(L6)," ",IF(ISTEXT(L6)," ",IF(L6&lt;=18.1,"МСМК",IF(L6&lt;=19,"МС",IF(L6&lt;=19.7,"КМС",IF(L6&lt;=21.1,"I",IF(L6&lt;=22.9,"II",IF(L6&lt;=24.8,"III",IF(L6&lt;=27.4,"I юн",IF(L6&lt;=30,"II юн",IF(L6&lt;=32.4,"III юн",IF(ISTEXT(L6)," ",IF(ISBLANK(L6)," ","б/р")))))))))))))</f>
        <v xml:space="preserve"> </v>
      </c>
      <c r="O6" s="1052"/>
      <c r="P6" s="1053"/>
      <c r="Q6" s="72" t="str">
        <f t="shared" ref="Q6" si="1">IF(ISBLANK(P6)," ",IF(ISTEXT(P6)," ",IF(P6&lt;=$H$5,"МСМК",IF(P6&lt;=$H$6,"МС",IF(P6&lt;=$H$7,"КМС",IF(P6&lt;=$H$8,"I",IF(P6&lt;=$H$9,"II",IF(P6&lt;=$H$10,"III",IF(P6&lt;=$H$11,"I юн",IF(P6&lt;=$H$12,"II юн",IF(P6&lt;=$H$13,"III юн",IF(ISTEXT(P6)," ",IF(ISBLANK(P6)," ","б/р")))))))))))))</f>
        <v xml:space="preserve"> </v>
      </c>
    </row>
    <row r="7" spans="3:33" ht="12.75" customHeight="1" x14ac:dyDescent="0.3">
      <c r="C7" s="133"/>
      <c r="D7" s="133"/>
      <c r="E7" s="133"/>
      <c r="F7" s="133"/>
      <c r="G7" s="133"/>
      <c r="H7" s="1047">
        <v>19.7</v>
      </c>
      <c r="I7" s="72" t="str">
        <f>IF(ISBLANK(H7)," ",IF(ISTEXT(H7)," ",IF(H7&lt;=Нормативы!$H$5,"МСМК",IF(H7&lt;=Нормативы!$H$6,"МС",IF(H7&lt;=Нормативы!$H$7,"КМС",IF(H7&lt;=Нормативы!$H$8,"I",IF(H7&lt;=Нормативы!$H$9,"II",IF(H7&lt;=Нормативы!$H$10,"III",IF(H7&lt;=Нормативы!$H$11,"I юн",IF(H7&lt;=Нормативы!$H$12,"II юн",IF(H7&lt;=Нормативы!$H$13,"III юн",IF(ISTEXT(H7)," ",IF(ISBLANK(H7)," ","б/р")))))))))))))</f>
        <v>КМС</v>
      </c>
      <c r="J7" s="72" t="str">
        <f>IF(ISBLANK(H7)," ",IF(ISTEXT(H7)," ",IF(H7&lt;=Нормативы!$H$5,"МСМК",IF(H7&lt;=Нормативы!$H$6,"МС",IF(H7&lt;=Нормативы!$H$7,"КМС",IF(H7&lt;=Нормативы!$H$8,"I",IF(H7&lt;=Нормативы!$H$9,"II",IF(H7&lt;=Нормативы!$H$10,"III",IF(H7&lt;=Нормативы!$H$11,"I юн",IF(H7&lt;=Нормативы!$H$12,"II юн",IF(H7&lt;=Нормативы!$H$13,"III юн",IF(ISTEXT(H7)," ",IF(ISBLANK(H7)," ","б/р")))))))))))))</f>
        <v>КМС</v>
      </c>
      <c r="K7" s="1048"/>
      <c r="L7" s="1047">
        <f>H7-0.2</f>
        <v>19.5</v>
      </c>
      <c r="M7" s="72" t="str">
        <f>IF(ISBLANK(L7)," ",IF(ISTEXT(L7)," ",IF(L7&lt;=Нормативы!$H$5,"КМС",IF(L7&lt;=Нормативы!$H$6,"КМС",IF(L7&lt;=Нормативы!$L$7,"КМС",IF(L7&lt;=Нормативы!$L$8,"I",IF(L7&lt;=Нормативы!$L$9,"II",IF(L7&lt;=Нормативы!$L$10,"III",IF(L7&lt;=Нормативы!$L$11,"I юн",IF(L7&lt;=Нормативы!$L$12,"II юн",IF(L7&lt;=Нормативы!$L$13,"III юн",IF(ISTEXT(L7)," ",IF(ISBLANK(L7)," ","б/р")))))))))))))</f>
        <v>КМС</v>
      </c>
      <c r="N7" s="72" t="str">
        <f>IF(ISBLANK(L7)," ",IF(ISTEXT(L7)," ",IF(L7&lt;=Нормативы!$H$5,"КМС",IF(L7&lt;=Нормативы!$H$6,"КМС",IF(L7&lt;=Нормативы!$L$7,"КМС",IF(L7&lt;=Нормативы!$L$8,"I",IF(L7&lt;=Нормативы!$L$9,"II",IF(L7&lt;=Нормативы!$L$10,"III",IF(L7&lt;=Нормативы!$L$11,"I юн",IF(L7&lt;=Нормативы!$L$12,"II юн",IF(L7&lt;=Нормативы!$L$13,"III юн",IF(ISTEXT(L7)," ",IF(ISBLANK(L7)," ","б/р")))))))))))))</f>
        <v>КМС</v>
      </c>
      <c r="O7" s="1052"/>
      <c r="P7" s="1053"/>
      <c r="Q7" s="72" t="str">
        <f t="shared" ref="Q7" si="2">IF(ISBLANK(P7)," ",IF(ISTEXT(P7)," ",IF(P7&lt;=$H$5,"МСМК",IF(P7&lt;=$H$6,"МС",IF(P7&lt;=$H$7,"КМС",IF(P7&lt;=$H$8,"I",IF(P7&lt;=$H$9,"II",IF(P7&lt;=$H$10,"III",IF(P7&lt;=$H$11,"I юн",IF(P7&lt;=$H$12,"II юн",IF(P7&lt;=$H$13,"III юн",IF(ISTEXT(P7)," ",IF(ISBLANK(P7)," ","б/р")))))))))))))</f>
        <v xml:space="preserve"> </v>
      </c>
    </row>
    <row r="8" spans="3:33" ht="12.75" customHeight="1" x14ac:dyDescent="0.3">
      <c r="C8" s="133"/>
      <c r="D8" s="133"/>
      <c r="E8" s="133"/>
      <c r="F8" s="133"/>
      <c r="G8" s="133"/>
      <c r="H8" s="1047">
        <v>21</v>
      </c>
      <c r="I8" s="72" t="str">
        <f>IF(ISBLANK(H8)," ",IF(ISTEXT(H8)," ",IF(H8&lt;=Нормативы!$H$5,"МСМК",IF(H8&lt;=Нормативы!$H$6,"МС",IF(H8&lt;=Нормативы!$H$7,"КМС",IF(H8&lt;=Нормативы!$H$8,"I",IF(H8&lt;=Нормативы!$H$9,"II",IF(H8&lt;=Нормативы!$H$10,"III",IF(H8&lt;=Нормативы!$H$11,"I юн",IF(H8&lt;=Нормативы!$H$12,"II юн",IF(H8&lt;=Нормативы!$H$13,"III юн",IF(ISTEXT(H8)," ",IF(ISBLANK(H8)," ","б/р")))))))))))))</f>
        <v>I</v>
      </c>
      <c r="J8" s="72" t="str">
        <f>IF(ISBLANK(H8)," ",IF(ISTEXT(H8)," ",IF(H8&lt;=Нормативы!$H$5,"МСМК",IF(H8&lt;=Нормативы!$H$6,"МС",IF(H8&lt;=Нормативы!$H$7,"КМС",IF(H8&lt;=Нормативы!$H$8,"I",IF(H8&lt;=Нормативы!$H$9,"II",IF(H8&lt;=Нормативы!$H$10,"III",IF(H8&lt;=Нормативы!$H$11,"I юн",IF(H8&lt;=Нормативы!$H$12,"II юн",IF(H8&lt;=Нормативы!$H$13,"III юн",IF(ISTEXT(H8)," ",IF(ISBLANK(H8)," ","б/р")))))))))))))</f>
        <v>I</v>
      </c>
      <c r="K8" s="1048"/>
      <c r="L8" s="1047">
        <f t="shared" ref="L8:L24" si="3">H8-0.2</f>
        <v>20.8</v>
      </c>
      <c r="M8" s="72" t="str">
        <f>IF(ISBLANK(L8)," ",IF(ISTEXT(L8)," ",IF(L8&lt;=Нормативы!$H$5,"КМС",IF(L8&lt;=Нормативы!$H$6,"КМС",IF(L8&lt;=Нормативы!$L$7,"КМС",IF(L8&lt;=Нормативы!$L$8,"I",IF(L8&lt;=Нормативы!$L$9,"II",IF(L8&lt;=Нормативы!$L$10,"III",IF(L8&lt;=Нормативы!$L$11,"I юн",IF(L8&lt;=Нормативы!$L$12,"II юн",IF(L8&lt;=Нормативы!$L$13,"III юн",IF(ISTEXT(L8)," ",IF(ISBLANK(L8)," ","б/р")))))))))))))</f>
        <v>I</v>
      </c>
      <c r="N8" s="72" t="str">
        <f>IF(ISBLANK(L8)," ",IF(ISTEXT(L8)," ",IF(L8&lt;=Нормативы!$H$5,"КМС",IF(L8&lt;=Нормативы!$H$6,"КМС",IF(L8&lt;=Нормативы!$L$7,"КМС",IF(L8&lt;=Нормативы!$L$8,"I",IF(L8&lt;=Нормативы!$L$9,"II",IF(L8&lt;=Нормативы!$L$10,"III",IF(L8&lt;=Нормативы!$L$11,"I юн",IF(L8&lt;=Нормативы!$L$12,"II юн",IF(L8&lt;=Нормативы!$L$13,"III юн",IF(ISTEXT(L8)," ",IF(ISBLANK(L8)," ","б/р")))))))))))))</f>
        <v>I</v>
      </c>
      <c r="O8" s="1052"/>
      <c r="P8" s="1053"/>
      <c r="Q8" s="72" t="str">
        <f t="shared" ref="Q8" si="4">IF(ISBLANK(P8)," ",IF(ISTEXT(P8)," ",IF(P8&lt;=$H$5,"МСМК",IF(P8&lt;=$H$6,"МС",IF(P8&lt;=$H$7,"КМС",IF(P8&lt;=$H$8,"I",IF(P8&lt;=$H$9,"II",IF(P8&lt;=$H$10,"III",IF(P8&lt;=$H$11,"I юн",IF(P8&lt;=$H$12,"II юн",IF(P8&lt;=$H$13,"III юн",IF(ISTEXT(P8)," ",IF(ISBLANK(P8)," ","б/р")))))))))))))</f>
        <v xml:space="preserve"> </v>
      </c>
      <c r="R8" s="1047"/>
      <c r="S8" s="72"/>
      <c r="T8" s="72"/>
    </row>
    <row r="9" spans="3:33" ht="12.75" customHeight="1" x14ac:dyDescent="0.3">
      <c r="C9" s="133"/>
      <c r="D9" s="133"/>
      <c r="E9" s="133"/>
      <c r="F9" s="133"/>
      <c r="G9" s="133"/>
      <c r="H9" s="1047">
        <v>22.9</v>
      </c>
      <c r="I9" s="72" t="str">
        <f>IF(ISBLANK(H9)," ",IF(ISTEXT(H9)," ",IF(H9&lt;=Нормативы!$H$5,"МСМК",IF(H9&lt;=Нормативы!$H$6,"МС",IF(H9&lt;=Нормативы!$H$7,"КМС",IF(H9&lt;=Нормативы!$H$8,"I",IF(H9&lt;=Нормативы!$H$9,"II",IF(H9&lt;=Нормативы!$H$10,"III",IF(H9&lt;=Нормативы!$H$11,"I юн",IF(H9&lt;=Нормативы!$H$12,"II юн",IF(H9&lt;=Нормативы!$H$13,"III юн",IF(ISTEXT(H9)," ",IF(ISBLANK(H9)," ","б/р")))))))))))))</f>
        <v>II</v>
      </c>
      <c r="J9" s="72" t="str">
        <f>IF(ISBLANK(H9)," ",IF(ISTEXT(H9)," ",IF(H9&lt;=Нормативы!$H$5,"МСМК",IF(H9&lt;=Нормативы!$H$6,"МС",IF(H9&lt;=Нормативы!$H$7,"КМС",IF(H9&lt;=Нормативы!$H$8,"I",IF(H9&lt;=Нормативы!$H$9,"II",IF(H9&lt;=Нормативы!$H$10,"III",IF(H9&lt;=Нормативы!$H$11,"I юн",IF(H9&lt;=Нормативы!$H$12,"II юн",IF(H9&lt;=Нормативы!$H$13,"III юн",IF(ISTEXT(H9)," ",IF(ISBLANK(H9)," ","б/р")))))))))))))</f>
        <v>II</v>
      </c>
      <c r="K9" s="1048"/>
      <c r="L9" s="1047">
        <f t="shared" si="3"/>
        <v>22.7</v>
      </c>
      <c r="M9" s="72" t="str">
        <f>IF(ISBLANK(L9)," ",IF(ISTEXT(L9)," ",IF(L9&lt;=Нормативы!$H$5,"КМС",IF(L9&lt;=Нормативы!$H$6,"КМС",IF(L9&lt;=Нормативы!$L$7,"КМС",IF(L9&lt;=Нормативы!$L$8,"I",IF(L9&lt;=Нормативы!$L$9,"II",IF(L9&lt;=Нормативы!$L$10,"III",IF(L9&lt;=Нормативы!$L$11,"I юн",IF(L9&lt;=Нормативы!$L$12,"II юн",IF(L9&lt;=Нормативы!$L$13,"III юн",IF(ISTEXT(L9)," ",IF(ISBLANK(L9)," ","б/р")))))))))))))</f>
        <v>II</v>
      </c>
      <c r="N9" s="72" t="str">
        <f>IF(ISBLANK(L9)," ",IF(ISTEXT(L9)," ",IF(L9&lt;=Нормативы!$H$5,"КМС",IF(L9&lt;=Нормативы!$H$6,"КМС",IF(L9&lt;=Нормативы!$L$7,"КМС",IF(L9&lt;=Нормативы!$L$8,"I",IF(L9&lt;=Нормативы!$L$9,"II",IF(L9&lt;=Нормативы!$L$10,"III",IF(L9&lt;=Нормативы!$L$11,"I юн",IF(L9&lt;=Нормативы!$L$12,"II юн",IF(L9&lt;=Нормативы!$L$13,"III юн",IF(ISTEXT(L9)," ",IF(ISBLANK(L9)," ","б/р")))))))))))))</f>
        <v>II</v>
      </c>
      <c r="O9" s="1052"/>
      <c r="P9" s="1053"/>
      <c r="Q9" s="72" t="str">
        <f t="shared" ref="Q9" si="5">IF(ISBLANK(P9)," ",IF(ISTEXT(P9)," ",IF(P9&lt;=$H$5,"МСМК",IF(P9&lt;=$H$6,"МС",IF(P9&lt;=$H$7,"КМС",IF(P9&lt;=$H$8,"I",IF(P9&lt;=$H$9,"II",IF(P9&lt;=$H$10,"III",IF(P9&lt;=$H$11,"I юн",IF(P9&lt;=$H$12,"II юн",IF(P9&lt;=$H$13,"III юн",IF(ISTEXT(P9)," ",IF(ISBLANK(P9)," ","б/р")))))))))))))</f>
        <v xml:space="preserve"> </v>
      </c>
      <c r="R9" s="1047"/>
    </row>
    <row r="10" spans="3:33" ht="12.75" customHeight="1" x14ac:dyDescent="0.3">
      <c r="C10" s="133"/>
      <c r="D10" s="133"/>
      <c r="E10" s="133"/>
      <c r="F10" s="133"/>
      <c r="G10" s="133"/>
      <c r="H10" s="1047">
        <v>24.7</v>
      </c>
      <c r="I10" s="72" t="str">
        <f>IF(ISBLANK(H10)," ",IF(ISTEXT(H10)," ",IF(H10&lt;=Нормативы!$H$5,"МСМК",IF(H10&lt;=Нормативы!$H$6,"МС",IF(H10&lt;=Нормативы!$H$7,"КМС",IF(H10&lt;=Нормативы!$H$8,"I",IF(H10&lt;=Нормативы!$H$9,"II",IF(H10&lt;=Нормативы!$H$10,"III",IF(H10&lt;=Нормативы!$H$11,"I юн",IF(H10&lt;=Нормативы!$H$12,"II юн",IF(H10&lt;=Нормативы!$H$13,"III юн",IF(ISTEXT(H10)," ",IF(ISBLANK(H10)," ","б/р")))))))))))))</f>
        <v>III</v>
      </c>
      <c r="J10" s="72" t="str">
        <f>IF(ISBLANK(H10)," ",IF(ISTEXT(H10)," ",IF(H10&lt;=Нормативы!$H$5,"МСМК",IF(H10&lt;=Нормативы!$H$6,"МС",IF(H10&lt;=Нормативы!$H$7,"КМС",IF(H10&lt;=Нормативы!$H$8,"I",IF(H10&lt;=Нормативы!$H$9,"II",IF(H10&lt;=Нормативы!$H$10,"III",IF(H10&lt;=Нормативы!$H$11,"I юн",IF(H10&lt;=Нормативы!$H$12,"II юн",IF(H10&lt;=Нормативы!$H$13,"III юн",IF(ISTEXT(H10)," ",IF(ISBLANK(H10)," ","б/р")))))))))))))</f>
        <v>III</v>
      </c>
      <c r="K10" s="1048"/>
      <c r="L10" s="1047">
        <f t="shared" si="3"/>
        <v>24.5</v>
      </c>
      <c r="M10" s="72" t="str">
        <f>IF(ISBLANK(L10)," ",IF(ISTEXT(L10)," ",IF(L10&lt;=Нормативы!$H$5,"КМС",IF(L10&lt;=Нормативы!$H$6,"КМС",IF(L10&lt;=Нормативы!$L$7,"КМС",IF(L10&lt;=Нормативы!$L$8,"I",IF(L10&lt;=Нормативы!$L$9,"II",IF(L10&lt;=Нормативы!$L$10,"III",IF(L10&lt;=Нормативы!$L$11,"I юн",IF(L10&lt;=Нормативы!$L$12,"II юн",IF(L10&lt;=Нормативы!$L$13,"III юн",IF(ISTEXT(L10)," ",IF(ISBLANK(L10)," ","б/р")))))))))))))</f>
        <v>III</v>
      </c>
      <c r="N10" s="72" t="str">
        <f>IF(ISBLANK(L10)," ",IF(ISTEXT(L10)," ",IF(L10&lt;=Нормативы!$H$5,"КМС",IF(L10&lt;=Нормативы!$H$6,"КМС",IF(L10&lt;=Нормативы!$L$7,"КМС",IF(L10&lt;=Нормативы!$L$8,"I",IF(L10&lt;=Нормативы!$L$9,"II",IF(L10&lt;=Нормативы!$L$10,"III",IF(L10&lt;=Нормативы!$L$11,"I юн",IF(L10&lt;=Нормативы!$L$12,"II юн",IF(L10&lt;=Нормативы!$L$13,"III юн",IF(ISTEXT(L10)," ",IF(ISBLANK(L10)," ","б/р")))))))))))))</f>
        <v>III</v>
      </c>
      <c r="O10" s="1052"/>
      <c r="P10" s="1053"/>
      <c r="Q10" s="72" t="str">
        <f t="shared" ref="Q10" si="6">IF(ISBLANK(P10)," ",IF(ISTEXT(P10)," ",IF(P10&lt;=$H$5,"МСМК",IF(P10&lt;=$H$6,"МС",IF(P10&lt;=$H$7,"КМС",IF(P10&lt;=$H$8,"I",IF(P10&lt;=$H$9,"II",IF(P10&lt;=$H$10,"III",IF(P10&lt;=$H$11,"I юн",IF(P10&lt;=$H$12,"II юн",IF(P10&lt;=$H$13,"III юн",IF(ISTEXT(P10)," ",IF(ISBLANK(P10)," ","б/р")))))))))))))</f>
        <v xml:space="preserve"> </v>
      </c>
    </row>
    <row r="11" spans="3:33" ht="12.75" customHeight="1" x14ac:dyDescent="0.3">
      <c r="C11" s="133"/>
      <c r="D11" s="133"/>
      <c r="E11" s="133"/>
      <c r="F11" s="133"/>
      <c r="G11" s="133"/>
      <c r="H11" s="1047">
        <v>27</v>
      </c>
      <c r="I11" s="72" t="str">
        <f>IF(ISBLANK(H11)," ",IF(ISTEXT(H11)," ",IF(H11&lt;=Нормативы!$H$5,"МСМК",IF(H11&lt;=Нормативы!$H$6,"МС",IF(H11&lt;=Нормативы!$H$7,"КМС",IF(H11&lt;=Нормативы!$H$8,"I",IF(H11&lt;=Нормативы!$H$9,"II",IF(H11&lt;=Нормативы!$H$10,"III",IF(H11&lt;=Нормативы!$H$11,"I юн",IF(H11&lt;=Нормативы!$H$12,"II юн",IF(H11&lt;=Нормативы!$H$13,"III юн",IF(ISTEXT(H11)," ",IF(ISBLANK(H11)," ","б/р")))))))))))))</f>
        <v>I юн</v>
      </c>
      <c r="J11" s="72" t="str">
        <f>IF(ISBLANK(H11)," ",IF(ISTEXT(H11)," ",IF(H11&lt;=Нормативы!$H$5,"МСМК",IF(H11&lt;=Нормативы!$H$6,"МС",IF(H11&lt;=Нормативы!$H$7,"КМС",IF(H11&lt;=Нормативы!$H$8,"I",IF(H11&lt;=Нормативы!$H$9,"II",IF(H11&lt;=Нормативы!$H$10,"III",IF(H11&lt;=Нормативы!$H$11,"I юн",IF(H11&lt;=Нормативы!$H$12,"II юн",IF(H11&lt;=Нормативы!$H$13,"III юн",IF(ISTEXT(H11)," ",IF(ISBLANK(H11)," ","б/р")))))))))))))</f>
        <v>I юн</v>
      </c>
      <c r="K11" s="1048"/>
      <c r="L11" s="1047">
        <f t="shared" si="3"/>
        <v>26.8</v>
      </c>
      <c r="M11" s="72" t="str">
        <f>IF(ISBLANK(L11)," ",IF(ISTEXT(L11)," ",IF(L11&lt;=Нормативы!$H$5,"КМС",IF(L11&lt;=Нормативы!$H$6,"КМС",IF(L11&lt;=Нормативы!$L$7,"КМС",IF(L11&lt;=Нормативы!$L$8,"I",IF(L11&lt;=Нормативы!$L$9,"II",IF(L11&lt;=Нормативы!$L$10,"III",IF(L11&lt;=Нормативы!$L$11,"I юн",IF(L11&lt;=Нормативы!$L$12,"II юн",IF(L11&lt;=Нормативы!$L$13,"III юн",IF(ISTEXT(L11)," ",IF(ISBLANK(L11)," ","б/р")))))))))))))</f>
        <v>I юн</v>
      </c>
      <c r="N11" s="72" t="str">
        <f>IF(ISBLANK(L11)," ",IF(ISTEXT(L11)," ",IF(L11&lt;=Нормативы!$H$5,"КМС",IF(L11&lt;=Нормативы!$H$6,"КМС",IF(L11&lt;=Нормативы!$L$7,"КМС",IF(L11&lt;=Нормативы!$L$8,"I",IF(L11&lt;=Нормативы!$L$9,"II",IF(L11&lt;=Нормативы!$L$10,"III",IF(L11&lt;=Нормативы!$L$11,"I юн",IF(L11&lt;=Нормативы!$L$12,"II юн",IF(L11&lt;=Нормативы!$L$13,"III юн",IF(ISTEXT(L11)," ",IF(ISBLANK(L11)," ","б/р")))))))))))))</f>
        <v>I юн</v>
      </c>
      <c r="O11" s="1052"/>
      <c r="P11" s="1053"/>
      <c r="Q11" s="72" t="str">
        <f t="shared" ref="Q11" si="7">IF(ISBLANK(P11)," ",IF(ISTEXT(P11)," ",IF(P11&lt;=$H$5,"МСМК",IF(P11&lt;=$H$6,"МС",IF(P11&lt;=$H$7,"КМС",IF(P11&lt;=$H$8,"I",IF(P11&lt;=$H$9,"II",IF(P11&lt;=$H$10,"III",IF(P11&lt;=$H$11,"I юн",IF(P11&lt;=$H$12,"II юн",IF(P11&lt;=$H$13,"III юн",IF(ISTEXT(P11)," ",IF(ISBLANK(P11)," ","б/р")))))))))))))</f>
        <v xml:space="preserve"> </v>
      </c>
    </row>
    <row r="12" spans="3:33" ht="12.75" customHeight="1" x14ac:dyDescent="0.3">
      <c r="C12" s="133"/>
      <c r="D12" s="133"/>
      <c r="E12" s="133"/>
      <c r="F12" s="133"/>
      <c r="G12" s="133"/>
      <c r="H12" s="1047">
        <v>29.5</v>
      </c>
      <c r="I12" s="72" t="str">
        <f>IF(ISBLANK(H12)," ",IF(ISTEXT(H12)," ",IF(H12&lt;=Нормативы!$H$5,"МСМК",IF(H12&lt;=Нормативы!$H$6,"МС",IF(H12&lt;=Нормативы!$H$7,"КМС",IF(H12&lt;=Нормативы!$H$8,"I",IF(H12&lt;=Нормативы!$H$9,"II",IF(H12&lt;=Нормативы!$H$10,"III",IF(H12&lt;=Нормативы!$H$11,"I юн",IF(H12&lt;=Нормативы!$H$12,"II юн",IF(H12&lt;=Нормативы!$H$13,"III юн",IF(ISTEXT(H12)," ",IF(ISBLANK(H12)," ","б/р")))))))))))))</f>
        <v>II юн</v>
      </c>
      <c r="J12" s="72" t="str">
        <f>IF(ISBLANK(H12)," ",IF(ISTEXT(H12)," ",IF(H12&lt;=Нормативы!$H$5,"МСМК",IF(H12&lt;=Нормативы!$H$6,"МС",IF(H12&lt;=Нормативы!$H$7,"КМС",IF(H12&lt;=Нормативы!$H$8,"I",IF(H12&lt;=Нормативы!$H$9,"II",IF(H12&lt;=Нормативы!$H$10,"III",IF(H12&lt;=Нормативы!$H$11,"I юн",IF(H12&lt;=Нормативы!$H$12,"II юн",IF(H12&lt;=Нормативы!$H$13,"III юн",IF(ISTEXT(H12)," ",IF(ISBLANK(H12)," ","б/р")))))))))))))</f>
        <v>II юн</v>
      </c>
      <c r="K12" s="1048"/>
      <c r="L12" s="1047">
        <f t="shared" si="3"/>
        <v>29.3</v>
      </c>
      <c r="M12" s="72" t="str">
        <f>IF(ISBLANK(L12)," ",IF(ISTEXT(L12)," ",IF(L12&lt;=Нормативы!$H$5,"КМС",IF(L12&lt;=Нормативы!$H$6,"КМС",IF(L12&lt;=Нормативы!$L$7,"КМС",IF(L12&lt;=Нормативы!$L$8,"I",IF(L12&lt;=Нормативы!$L$9,"II",IF(L12&lt;=Нормативы!$L$10,"III",IF(L12&lt;=Нормативы!$L$11,"I юн",IF(L12&lt;=Нормативы!$L$12,"II юн",IF(L12&lt;=Нормативы!$L$13,"III юн",IF(ISTEXT(L12)," ",IF(ISBLANK(L12)," ","б/р")))))))))))))</f>
        <v>II юн</v>
      </c>
      <c r="N12" s="72" t="str">
        <f>IF(ISBLANK(L12)," ",IF(ISTEXT(L12)," ",IF(L12&lt;=Нормативы!$H$5,"КМС",IF(L12&lt;=Нормативы!$H$6,"КМС",IF(L12&lt;=Нормативы!$L$7,"КМС",IF(L12&lt;=Нормативы!$L$8,"I",IF(L12&lt;=Нормативы!$L$9,"II",IF(L12&lt;=Нормативы!$L$10,"III",IF(L12&lt;=Нормативы!$L$11,"I юн",IF(L12&lt;=Нормативы!$L$12,"II юн",IF(L12&lt;=Нормативы!$L$13,"III юн",IF(ISTEXT(L12)," ",IF(ISBLANK(L12)," ","б/р")))))))))))))</f>
        <v>II юн</v>
      </c>
      <c r="O12" s="1052"/>
      <c r="P12" s="1053"/>
      <c r="Q12" s="72" t="str">
        <f t="shared" ref="Q12" si="8">IF(ISBLANK(P12)," ",IF(ISTEXT(P12)," ",IF(P12&lt;=$H$5,"МСМК",IF(P12&lt;=$H$6,"МС",IF(P12&lt;=$H$7,"КМС",IF(P12&lt;=$H$8,"I",IF(P12&lt;=$H$9,"II",IF(P12&lt;=$H$10,"III",IF(P12&lt;=$H$11,"I юн",IF(P12&lt;=$H$12,"II юн",IF(P12&lt;=$H$13,"III юн",IF(ISTEXT(P12)," ",IF(ISBLANK(P12)," ","б/р")))))))))))))</f>
        <v xml:space="preserve"> </v>
      </c>
    </row>
    <row r="13" spans="3:33" ht="12.75" customHeight="1" x14ac:dyDescent="0.3">
      <c r="C13" s="133"/>
      <c r="D13" s="133"/>
      <c r="E13" s="133"/>
      <c r="F13" s="133"/>
      <c r="G13" s="133"/>
      <c r="H13" s="1047">
        <v>32.200000000000003</v>
      </c>
      <c r="I13" s="72" t="str">
        <f>IF(ISBLANK(H13)," ",IF(ISTEXT(H13)," ",IF(H13&lt;=Нормативы!$H$5,"МСМК",IF(H13&lt;=Нормативы!$H$6,"МС",IF(H13&lt;=Нормативы!$H$7,"КМС",IF(H13&lt;=Нормативы!$H$8,"I",IF(H13&lt;=Нормативы!$H$9,"II",IF(H13&lt;=Нормативы!$H$10,"III",IF(H13&lt;=Нормативы!$H$11,"I юн",IF(H13&lt;=Нормативы!$H$12,"II юн",IF(H13&lt;=Нормативы!$H$13,"III юн",IF(ISTEXT(H13)," ",IF(ISBLANK(H13)," ","б/р")))))))))))))</f>
        <v>III юн</v>
      </c>
      <c r="J13" s="72" t="str">
        <f>IF(ISBLANK(H13)," ",IF(ISTEXT(H13)," ",IF(H13&lt;=Нормативы!$H$5,"МСМК",IF(H13&lt;=Нормативы!$H$6,"МС",IF(H13&lt;=Нормативы!$H$7,"КМС",IF(H13&lt;=Нормативы!$H$8,"I",IF(H13&lt;=Нормативы!$H$9,"II",IF(H13&lt;=Нормативы!$H$10,"III",IF(H13&lt;=Нормативы!$H$11,"I юн",IF(H13&lt;=Нормативы!$H$12,"II юн",IF(H13&lt;=Нормативы!$H$13,"III юн",IF(ISTEXT(H13)," ",IF(ISBLANK(H13)," ","б/р")))))))))))))</f>
        <v>III юн</v>
      </c>
      <c r="K13" s="1048"/>
      <c r="L13" s="1047">
        <f t="shared" si="3"/>
        <v>32</v>
      </c>
      <c r="M13" s="72" t="str">
        <f>IF(ISBLANK(L13)," ",IF(ISTEXT(L13)," ",IF(L13&lt;=Нормативы!$H$5,"КМС",IF(L13&lt;=Нормативы!$H$6,"КМС",IF(L13&lt;=Нормативы!$L$7,"КМС",IF(L13&lt;=Нормативы!$L$8,"I",IF(L13&lt;=Нормативы!$L$9,"II",IF(L13&lt;=Нормативы!$L$10,"III",IF(L13&lt;=Нормативы!$L$11,"I юн",IF(L13&lt;=Нормативы!$L$12,"II юн",IF(L13&lt;=Нормативы!$L$13,"III юн",IF(ISTEXT(L13)," ",IF(ISBLANK(L13)," ","б/р")))))))))))))</f>
        <v>III юн</v>
      </c>
      <c r="N13" s="72" t="str">
        <f>IF(ISBLANK(L13)," ",IF(ISTEXT(L13)," ",IF(L13&lt;=Нормативы!$H$5,"КМС",IF(L13&lt;=Нормативы!$H$6,"КМС",IF(L13&lt;=Нормативы!$L$7,"КМС",IF(L13&lt;=Нормативы!$L$8,"I",IF(L13&lt;=Нормативы!$L$9,"II",IF(L13&lt;=Нормативы!$L$10,"III",IF(L13&lt;=Нормативы!$L$11,"I юн",IF(L13&lt;=Нормативы!$L$12,"II юн",IF(L13&lt;=Нормативы!$L$13,"III юн",IF(ISTEXT(L13)," ",IF(ISBLANK(L13)," ","б/р")))))))))))))</f>
        <v>III юн</v>
      </c>
      <c r="O13" s="1052"/>
      <c r="P13" s="1053"/>
      <c r="Q13" s="72" t="str">
        <f t="shared" ref="Q13" si="9">IF(ISBLANK(P13)," ",IF(ISTEXT(P13)," ",IF(P13&lt;=$H$5,"МСМК",IF(P13&lt;=$H$6,"МС",IF(P13&lt;=$H$7,"КМС",IF(P13&lt;=$H$8,"I",IF(P13&lt;=$H$9,"II",IF(P13&lt;=$H$10,"III",IF(P13&lt;=$H$11,"I юн",IF(P13&lt;=$H$12,"II юн",IF(P13&lt;=$H$13,"III юн",IF(ISTEXT(P13)," ",IF(ISBLANK(P13)," ","б/р")))))))))))))</f>
        <v xml:space="preserve"> </v>
      </c>
    </row>
    <row r="14" spans="3:33" ht="12.75" customHeight="1" x14ac:dyDescent="0.3">
      <c r="C14" s="133"/>
      <c r="D14" s="133"/>
      <c r="E14" s="133"/>
      <c r="F14" s="133"/>
      <c r="G14" s="133"/>
      <c r="H14" s="1047"/>
      <c r="I14" s="72" t="str">
        <f>IF(ISBLANK(H14)," ",IF(ISTEXT(H14)," ",IF(H14&lt;=18.1,"МСМК",IF(H14&lt;=19,"МС",IF(H14&lt;=19.9,"КМС",IF(H14&lt;=21.3,"I",IF(H14&lt;=23.1,"II",IF(H14&lt;=25,"III",IF(ISTEXT(H14)," ",IF(ISBLANK(H14)," ","б/р"))))))))))</f>
        <v xml:space="preserve"> </v>
      </c>
      <c r="J14" s="72" t="str">
        <f>IF(ISBLANK(H14)," ",IF(ISTEXT(H14)," ",IF(H14&lt;=18.1,"МСМК",IF(H14&lt;=19,"МС",IF(H14&lt;=19.9,"КМС",IF(H14&lt;=21.3,"I",IF(H14&lt;=23.1,"II",IF(H14&lt;=25,"III",IF(ISTEXT(H14)," ",IF(ISBLANK(H14)," ","б/р"))))))))))</f>
        <v xml:space="preserve"> </v>
      </c>
      <c r="K14" s="1048"/>
      <c r="L14" s="473"/>
      <c r="M14" s="473"/>
      <c r="N14" s="473"/>
      <c r="O14" s="1053"/>
      <c r="P14" s="1054"/>
      <c r="Q14" s="72" t="str">
        <f>IF(ISBLANK(P14)," ",IF(ISTEXT(P14)," ",IF(P14&lt;=18.1,"МСМК",IF(P14&lt;=19,"МС",IF(P14&lt;=19.9,"КМС",IF(P14&lt;=21.3,"I",IF(P14&lt;=23.1,"II",IF(P14&lt;=25,"III",IF(ISTEXT(P14)," ",IF(ISBLANK(P14)," ","б/р"))))))))))</f>
        <v xml:space="preserve"> </v>
      </c>
      <c r="R14" s="1055"/>
      <c r="S14" s="1047"/>
      <c r="T14" s="72"/>
      <c r="U14" s="72"/>
      <c r="V14" s="1055"/>
      <c r="W14" s="1055"/>
      <c r="X14" s="1055"/>
      <c r="Y14" s="1055"/>
      <c r="Z14" s="1055"/>
      <c r="AA14" s="1055"/>
      <c r="AB14" s="1056"/>
      <c r="AC14" s="1056"/>
      <c r="AD14" s="1056"/>
      <c r="AE14" s="1056"/>
      <c r="AF14" s="1056"/>
      <c r="AG14" s="1056"/>
    </row>
    <row r="15" spans="3:33" ht="14.25" customHeight="1" x14ac:dyDescent="0.25">
      <c r="C15" s="467" t="s">
        <v>146</v>
      </c>
      <c r="D15" s="468"/>
      <c r="E15" s="468"/>
      <c r="F15" s="467"/>
      <c r="G15" s="467"/>
      <c r="H15" s="469"/>
      <c r="I15" s="474"/>
      <c r="J15" s="474"/>
      <c r="K15" s="1057"/>
      <c r="L15" s="473"/>
      <c r="M15" s="473"/>
      <c r="N15" s="473"/>
      <c r="O15" s="1053"/>
      <c r="P15" s="1058"/>
      <c r="Q15" s="474"/>
      <c r="R15" s="1056"/>
      <c r="S15" s="1056"/>
      <c r="T15" s="1056"/>
      <c r="U15" s="1056"/>
      <c r="V15" s="1056"/>
      <c r="W15" s="1056"/>
      <c r="X15" s="1056"/>
      <c r="Y15" s="1056"/>
      <c r="Z15" s="1056"/>
      <c r="AA15" s="1056"/>
      <c r="AB15" s="1056"/>
      <c r="AC15" s="1056"/>
      <c r="AD15" s="1056"/>
      <c r="AE15" s="1056"/>
      <c r="AF15" s="1056"/>
      <c r="AG15" s="1056"/>
    </row>
    <row r="16" spans="3:33" ht="13.05" x14ac:dyDescent="0.3">
      <c r="C16" s="473"/>
      <c r="D16" s="473"/>
      <c r="E16" s="473"/>
      <c r="F16" s="473"/>
      <c r="G16" s="473"/>
      <c r="H16" s="1047">
        <v>15.8</v>
      </c>
      <c r="I16" s="72" t="str">
        <f>IF(ISBLANK(H16)," ",IF(ISTEXT(H16)," ",IF(H16&lt;=Нормативы!$H$16,"МСМК",IF(H16&lt;=Нормативы!$H$17,"МС",IF(H16&lt;=Нормативы!$H$18,"КМС",IF(H16&lt;=Нормативы!$H$19,"I",IF(H16&lt;=Нормативы!$H$20,"II",IF(H16&lt;=Нормативы!$H$21,"III",IF(H16&lt;=Нормативы!$H$22,"I юн",IF(H16&lt;=Нормативы!$H$23,"II юн",IF(H16&lt;=Нормативы!$H$24,"III юн","б/р")))))))))))</f>
        <v>МСМК</v>
      </c>
      <c r="J16" s="72" t="str">
        <f>IF(ISBLANK(H16)," ",IF(ISTEXT(H16)," ",IF(H16&lt;=Нормативы!$H$16,"МСМК",IF(H16&lt;=Нормативы!$H$17,"МС",IF(H16&lt;=Нормативы!$H$18,"КМС",IF(H16&lt;=Нормативы!$H$19,"I",IF(H16&lt;=Нормативы!$H$20,"II",IF(H16&lt;=Нормативы!$H$21,"III",IF(H16&lt;=Нормативы!$H$22,"I юн",IF(H16&lt;=Нормативы!$H$23,"II юн",IF(H16&lt;=Нормативы!$H$24,"III юн","б/р")))))))))))</f>
        <v>МСМК</v>
      </c>
      <c r="K16" s="1048"/>
      <c r="L16" s="1047"/>
      <c r="M16" s="72" t="str">
        <f>IF(ISBLANK(L16)," ",IF(ISTEXT(L16)," ",IF(L16&lt;=Нормативы!$H$16,"КМС",IF(L16&lt;=Нормативы!$H$17,"КМС",IF(L16&lt;=Нормативы!$L$18,"КМС",IF(L16&lt;=Нормативы!$L$19,"I",IF(L16&lt;=Нормативы!$L$20,"II",IF(L16&lt;=Нормативы!$L$21,"III",IF(L16&lt;=Нормативы!$L$22,"I юн",IF(L16&lt;=Нормативы!$L$23,"II юн",IF(L16&lt;=Нормативы!$L$24,"III юн","б/р")))))))))))</f>
        <v xml:space="preserve"> </v>
      </c>
      <c r="N16" s="72" t="str">
        <f>IF(ISBLANK(L16)," ",IF(ISTEXT(L16)," ",IF(L16&lt;=15.9,"МСМК",IF(L16&lt;=16.9,"МС",IF(L16&lt;=17.6,"КМС",IF(L16&lt;=18.5,"I",IF(L16&lt;=20.1,"II",IF(L16&lt;=21.9,"III",IF(L16&lt;=24,"I юн",IF(L16&lt;=26.2,"II юн",IF(L16&lt;=28.4,"III юн","б/р")))))))))))</f>
        <v xml:space="preserve"> </v>
      </c>
      <c r="O16" s="1052"/>
      <c r="P16" s="1053"/>
      <c r="Q16" s="72" t="str">
        <f>IF(ISBLANK(P16)," ",IF(ISTEXT(P16)," ",IF(P16&lt;=$H$16,"МСМК",IF(P16&lt;=$H$17,"МС",IF(P16&lt;=$H$18,"КМС",IF(P16&lt;=$H$19,"I",IF(P16&lt;=$H$20,"II",IF(P16&lt;=$H$21,"III",IF(P16&lt;=$H$22,"I юн",IF(P16&lt;=$H$23,"II юн",IF(P16&lt;=$H$24,"III юн","б/р")))))))))))</f>
        <v xml:space="preserve"> </v>
      </c>
    </row>
    <row r="17" spans="3:17" ht="13.05" x14ac:dyDescent="0.3">
      <c r="C17" s="18"/>
      <c r="D17" s="407"/>
      <c r="E17" s="407"/>
      <c r="F17" s="18"/>
      <c r="G17" s="18"/>
      <c r="H17" s="1047">
        <v>16.7</v>
      </c>
      <c r="I17" s="72" t="str">
        <f>IF(ISBLANK(H17)," ",IF(ISTEXT(H17)," ",IF(H17&lt;=Нормативы!$H$16,"МСМК",IF(H17&lt;=Нормативы!$H$17,"МС",IF(H17&lt;=Нормативы!$H$18,"КМС",IF(H17&lt;=Нормативы!$H$19,"I",IF(H17&lt;=Нормативы!$H$20,"II",IF(H17&lt;=Нормативы!$H$21,"III",IF(H17&lt;=Нормативы!$H$22,"I юн",IF(H17&lt;=Нормативы!$H$23,"II юн",IF(H17&lt;=Нормативы!$H$24,"III юн","б/р")))))))))))</f>
        <v>МС</v>
      </c>
      <c r="J17" s="72" t="str">
        <f>IF(ISBLANK(H17)," ",IF(ISTEXT(H17)," ",IF(H17&lt;=Нормативы!$H$16,"МСМК",IF(H17&lt;=Нормативы!$H$17,"МС",IF(H17&lt;=Нормативы!$H$18,"КМС",IF(H17&lt;=Нормативы!$H$19,"I",IF(H17&lt;=Нормативы!$H$20,"II",IF(H17&lt;=Нормативы!$H$21,"III",IF(H17&lt;=Нормативы!$H$22,"I юн",IF(H17&lt;=Нормативы!$H$23,"II юн",IF(H17&lt;=Нормативы!$H$24,"III юн","б/р")))))))))))</f>
        <v>МС</v>
      </c>
      <c r="K17" s="1048"/>
      <c r="L17" s="1047"/>
      <c r="M17" s="72" t="str">
        <f>IF(ISBLANK(L17)," ",IF(ISTEXT(L17)," ",IF(L17&lt;=Нормативы!$H$16,"КМС",IF(L17&lt;=Нормативы!$H$17,"КМС",IF(L17&lt;=Нормативы!$L$18,"КМС",IF(L17&lt;=Нормативы!$L$19,"I",IF(L17&lt;=Нормативы!$L$20,"II",IF(L17&lt;=Нормативы!$L$21,"III",IF(L17&lt;=Нормативы!$L$22,"I юн",IF(L17&lt;=Нормативы!$L$23,"II юн",IF(L17&lt;=Нормативы!$L$24,"III юн","б/р")))))))))))</f>
        <v xml:space="preserve"> </v>
      </c>
      <c r="N17" s="72" t="str">
        <f>IF(ISBLANK(L17)," ",IF(ISTEXT(L17)," ",IF(L17&lt;=15.9,"МСМК",IF(L17&lt;=16.9,"МС",IF(L17&lt;=17.6,"КМС",IF(L17&lt;=18.5,"I",IF(L17&lt;=20.1,"II",IF(L17&lt;=21.9,"III",IF(L17&lt;=24,"I юн",IF(L17&lt;=26.2,"II юн",IF(L17&lt;=28.4,"III юн","б/р")))))))))))</f>
        <v xml:space="preserve"> </v>
      </c>
      <c r="O17" s="1052"/>
      <c r="P17" s="1053"/>
      <c r="Q17" s="72" t="str">
        <f t="shared" ref="Q17" si="10">IF(ISBLANK(P17)," ",IF(ISTEXT(P17)," ",IF(P17&lt;=$H$16,"МСМК",IF(P17&lt;=$H$17,"МС",IF(P17&lt;=$H$18,"КМС",IF(P17&lt;=$H$19,"I",IF(P17&lt;=$H$20,"II",IF(P17&lt;=$H$21,"III",IF(P17&lt;=$H$22,"I юн",IF(P17&lt;=$H$23,"II юн",IF(P17&lt;=$H$24,"III юн","б/р")))))))))))</f>
        <v xml:space="preserve"> </v>
      </c>
    </row>
    <row r="18" spans="3:17" ht="13.05" x14ac:dyDescent="0.3">
      <c r="C18" s="18"/>
      <c r="D18" s="407"/>
      <c r="E18" s="407"/>
      <c r="F18" s="18"/>
      <c r="G18" s="18"/>
      <c r="H18" s="1047">
        <v>17.5</v>
      </c>
      <c r="I18" s="72" t="str">
        <f>IF(ISBLANK(H18)," ",IF(ISTEXT(H18)," ",IF(H18&lt;=Нормативы!$H$16,"МСМК",IF(H18&lt;=Нормативы!$H$17,"МС",IF(H18&lt;=Нормативы!$H$18,"КМС",IF(H18&lt;=Нормативы!$H$19,"I",IF(H18&lt;=Нормативы!$H$20,"II",IF(H18&lt;=Нормативы!$H$21,"III",IF(H18&lt;=Нормативы!$H$22,"I юн",IF(H18&lt;=Нормативы!$H$23,"II юн",IF(H18&lt;=Нормативы!$H$24,"III юн","б/р")))))))))))</f>
        <v>КМС</v>
      </c>
      <c r="J18" s="72" t="str">
        <f>IF(ISBLANK(H18)," ",IF(ISTEXT(H18)," ",IF(H18&lt;=Нормативы!$H$16,"МСМК",IF(H18&lt;=Нормативы!$H$17,"МС",IF(H18&lt;=Нормативы!$H$18,"КМС",IF(H18&lt;=Нормативы!$H$19,"I",IF(H18&lt;=Нормативы!$H$20,"II",IF(H18&lt;=Нормативы!$H$21,"III",IF(H18&lt;=Нормативы!$H$22,"I юн",IF(H18&lt;=Нормативы!$H$23,"II юн",IF(H18&lt;=Нормативы!$H$24,"III юн","б/р")))))))))))</f>
        <v>КМС</v>
      </c>
      <c r="K18" s="1048"/>
      <c r="L18" s="1047">
        <f t="shared" si="3"/>
        <v>17.3</v>
      </c>
      <c r="M18" s="72" t="str">
        <f>IF(ISBLANK(L18)," ",IF(ISTEXT(L18)," ",IF(L18&lt;=Нормативы!$H$16,"КМС",IF(L18&lt;=Нормативы!$H$17,"КМС",IF(L18&lt;=Нормативы!$L$18,"КМС",IF(L18&lt;=Нормативы!$L$19,"I",IF(L18&lt;=Нормативы!$L$20,"II",IF(L18&lt;=Нормативы!$L$21,"III",IF(L18&lt;=Нормативы!$L$22,"I юн",IF(L18&lt;=Нормативы!$L$23,"II юн",IF(L18&lt;=Нормативы!$L$24,"III юн","б/р")))))))))))</f>
        <v>КМС</v>
      </c>
      <c r="N18" s="72" t="str">
        <f>IF(ISBLANK(L18)," ",IF(ISTEXT(L18)," ",IF(L18&lt;=Нормативы!$H$16,"КМС",IF(L18&lt;=Нормативы!$H$17,"КМС",IF(L18&lt;=Нормативы!$L$18,"КМС",IF(L18&lt;=Нормативы!$L$19,"I",IF(L18&lt;=Нормативы!$L$20,"II",IF(L18&lt;=Нормативы!$L$21,"III",IF(L18&lt;=Нормативы!$L$22,"I юн",IF(L18&lt;=Нормативы!$L$23,"II юн",IF(L18&lt;=Нормативы!$L$24,"III юн","б/р")))))))))))</f>
        <v>КМС</v>
      </c>
      <c r="O18" s="1052"/>
      <c r="P18" s="1053"/>
      <c r="Q18" s="72" t="str">
        <f t="shared" ref="Q18" si="11">IF(ISBLANK(P18)," ",IF(ISTEXT(P18)," ",IF(P18&lt;=$H$16,"МСМК",IF(P18&lt;=$H$17,"МС",IF(P18&lt;=$H$18,"КМС",IF(P18&lt;=$H$19,"I",IF(P18&lt;=$H$20,"II",IF(P18&lt;=$H$21,"III",IF(P18&lt;=$H$22,"I юн",IF(P18&lt;=$H$23,"II юн",IF(P18&lt;=$H$24,"III юн","б/р")))))))))))</f>
        <v xml:space="preserve"> </v>
      </c>
    </row>
    <row r="19" spans="3:17" ht="13.05" x14ac:dyDescent="0.3">
      <c r="C19" s="18"/>
      <c r="D19" s="407"/>
      <c r="E19" s="407"/>
      <c r="F19" s="18"/>
      <c r="G19" s="18"/>
      <c r="H19" s="1047">
        <v>18.5</v>
      </c>
      <c r="I19" s="72" t="str">
        <f>IF(ISBLANK(H19)," ",IF(ISTEXT(H19)," ",IF(H19&lt;=Нормативы!$H$16,"МСМК",IF(H19&lt;=Нормативы!$H$17,"МС",IF(H19&lt;=Нормативы!$H$18,"КМС",IF(H19&lt;=Нормативы!$H$19,"I",IF(H19&lt;=Нормативы!$H$20,"II",IF(H19&lt;=Нормативы!$H$21,"III",IF(H19&lt;=Нормативы!$H$22,"I юн",IF(H19&lt;=Нормативы!$H$23,"II юн",IF(H19&lt;=Нормативы!$H$24,"III юн","б/р")))))))))))</f>
        <v>I</v>
      </c>
      <c r="J19" s="72" t="str">
        <f>IF(ISBLANK(H19)," ",IF(ISTEXT(H19)," ",IF(H19&lt;=Нормативы!$H$16,"МСМК",IF(H19&lt;=Нормативы!$H$17,"МС",IF(H19&lt;=Нормативы!$H$18,"КМС",IF(H19&lt;=Нормативы!$H$19,"I",IF(H19&lt;=Нормативы!$H$20,"II",IF(H19&lt;=Нормативы!$H$21,"III",IF(H19&lt;=Нормативы!$H$22,"I юн",IF(H19&lt;=Нормативы!$H$23,"II юн",IF(H19&lt;=Нормативы!$H$24,"III юн","б/р")))))))))))</f>
        <v>I</v>
      </c>
      <c r="K19" s="1048"/>
      <c r="L19" s="1047">
        <f t="shared" si="3"/>
        <v>18.3</v>
      </c>
      <c r="M19" s="72" t="str">
        <f>IF(ISBLANK(L19)," ",IF(ISTEXT(L19)," ",IF(L19&lt;=Нормативы!$H$16,"КМС",IF(L19&lt;=Нормативы!$H$17,"КМС",IF(L19&lt;=Нормативы!$L$18,"КМС",IF(L19&lt;=Нормативы!$L$19,"I",IF(L19&lt;=Нормативы!$L$20,"II",IF(L19&lt;=Нормативы!$L$21,"III",IF(L19&lt;=Нормативы!$L$22,"I юн",IF(L19&lt;=Нормативы!$L$23,"II юн",IF(L19&lt;=Нормативы!$L$24,"III юн","б/р")))))))))))</f>
        <v>I</v>
      </c>
      <c r="N19" s="72" t="str">
        <f>IF(ISBLANK(L19)," ",IF(ISTEXT(L19)," ",IF(L19&lt;=Нормативы!$H$16,"КМС",IF(L19&lt;=Нормативы!$H$17,"КМС",IF(L19&lt;=Нормативы!$L$18,"КМС",IF(L19&lt;=Нормативы!$L$19,"I",IF(L19&lt;=Нормативы!$L$20,"II",IF(L19&lt;=Нормативы!$L$21,"III",IF(L19&lt;=Нормативы!$L$22,"I юн",IF(L19&lt;=Нормативы!$L$23,"II юн",IF(L19&lt;=Нормативы!$L$24,"III юн","б/р")))))))))))</f>
        <v>I</v>
      </c>
      <c r="O19" s="1052"/>
      <c r="P19" s="1053"/>
      <c r="Q19" s="72" t="str">
        <f t="shared" ref="Q19" si="12">IF(ISBLANK(P19)," ",IF(ISTEXT(P19)," ",IF(P19&lt;=$H$16,"МСМК",IF(P19&lt;=$H$17,"МС",IF(P19&lt;=$H$18,"КМС",IF(P19&lt;=$H$19,"I",IF(P19&lt;=$H$20,"II",IF(P19&lt;=$H$21,"III",IF(P19&lt;=$H$22,"I юн",IF(P19&lt;=$H$23,"II юн",IF(P19&lt;=$H$24,"III юн","б/р")))))))))))</f>
        <v xml:space="preserve"> </v>
      </c>
    </row>
    <row r="20" spans="3:17" ht="13.05" x14ac:dyDescent="0.3">
      <c r="C20" s="18"/>
      <c r="D20" s="407"/>
      <c r="E20" s="407"/>
      <c r="F20" s="18"/>
      <c r="G20" s="18"/>
      <c r="H20" s="1047">
        <v>20.099999999999998</v>
      </c>
      <c r="I20" s="72" t="str">
        <f>IF(ISBLANK(H20)," ",IF(ISTEXT(H20)," ",IF(H20&lt;=Нормативы!$H$16,"МСМК",IF(H20&lt;=Нормативы!$H$17,"МС",IF(H20&lt;=Нормативы!$H$18,"КМС",IF(H20&lt;=Нормативы!$H$19,"I",IF(H20&lt;=Нормативы!$H$20,"II",IF(H20&lt;=Нормативы!$H$21,"III",IF(H20&lt;=Нормативы!$H$22,"I юн",IF(H20&lt;=Нормативы!$H$23,"II юн",IF(H20&lt;=Нормативы!$H$24,"III юн","б/р")))))))))))</f>
        <v>II</v>
      </c>
      <c r="J20" s="72" t="str">
        <f>IF(ISBLANK(H20)," ",IF(ISTEXT(H20)," ",IF(H20&lt;=Нормативы!$H$16,"МСМК",IF(H20&lt;=Нормативы!$H$17,"МС",IF(H20&lt;=Нормативы!$H$18,"КМС",IF(H20&lt;=Нормативы!$H$19,"I",IF(H20&lt;=Нормативы!$H$20,"II",IF(H20&lt;=Нормативы!$H$21,"III",IF(H20&lt;=Нормативы!$H$22,"I юн",IF(H20&lt;=Нормативы!$H$23,"II юн",IF(H20&lt;=Нормативы!$H$24,"III юн","б/р")))))))))))</f>
        <v>II</v>
      </c>
      <c r="K20" s="1048"/>
      <c r="L20" s="1047">
        <f t="shared" si="3"/>
        <v>19.899999999999999</v>
      </c>
      <c r="M20" s="72" t="str">
        <f>IF(ISBLANK(L20)," ",IF(ISTEXT(L20)," ",IF(L20&lt;=Нормативы!$H$16,"КМС",IF(L20&lt;=Нормативы!$H$17,"КМС",IF(L20&lt;=Нормативы!$L$18,"КМС",IF(L20&lt;=Нормативы!$L$19,"I",IF(L20&lt;=Нормативы!$L$20,"II",IF(L20&lt;=Нормативы!$L$21,"III",IF(L20&lt;=Нормативы!$L$22,"I юн",IF(L20&lt;=Нормативы!$L$23,"II юн",IF(L20&lt;=Нормативы!$L$24,"III юн","б/р")))))))))))</f>
        <v>II</v>
      </c>
      <c r="N20" s="72" t="str">
        <f>IF(ISBLANK(L20)," ",IF(ISTEXT(L20)," ",IF(L20&lt;=Нормативы!$H$16,"КМС",IF(L20&lt;=Нормативы!$H$17,"КМС",IF(L20&lt;=Нормативы!$L$18,"КМС",IF(L20&lt;=Нормативы!$L$19,"I",IF(L20&lt;=Нормативы!$L$20,"II",IF(L20&lt;=Нормативы!$L$21,"III",IF(L20&lt;=Нормативы!$L$22,"I юн",IF(L20&lt;=Нормативы!$L$23,"II юн",IF(L20&lt;=Нормативы!$L$24,"III юн","б/р")))))))))))</f>
        <v>II</v>
      </c>
      <c r="O20" s="1052"/>
      <c r="P20" s="1053"/>
      <c r="Q20" s="72" t="str">
        <f t="shared" ref="Q20" si="13">IF(ISBLANK(P20)," ",IF(ISTEXT(P20)," ",IF(P20&lt;=$H$16,"МСМК",IF(P20&lt;=$H$17,"МС",IF(P20&lt;=$H$18,"КМС",IF(P20&lt;=$H$19,"I",IF(P20&lt;=$H$20,"II",IF(P20&lt;=$H$21,"III",IF(P20&lt;=$H$22,"I юн",IF(P20&lt;=$H$23,"II юн",IF(P20&lt;=$H$24,"III юн","б/р")))))))))))</f>
        <v xml:space="preserve"> </v>
      </c>
    </row>
    <row r="21" spans="3:17" ht="13.05" x14ac:dyDescent="0.3">
      <c r="C21" s="18"/>
      <c r="D21" s="407"/>
      <c r="E21" s="407"/>
      <c r="F21" s="18"/>
      <c r="G21" s="18"/>
      <c r="H21" s="1047">
        <v>21.8</v>
      </c>
      <c r="I21" s="72" t="str">
        <f>IF(ISBLANK(H21)," ",IF(ISTEXT(H21)," ",IF(H21&lt;=Нормативы!$H$16,"МСМК",IF(H21&lt;=Нормативы!$H$17,"МС",IF(H21&lt;=Нормативы!$H$18,"КМС",IF(H21&lt;=Нормативы!$H$19,"I",IF(H21&lt;=Нормативы!$H$20,"II",IF(H21&lt;=Нормативы!$H$21,"III",IF(H21&lt;=Нормативы!$H$22,"I юн",IF(H21&lt;=Нормативы!$H$23,"II юн",IF(H21&lt;=Нормативы!$H$24,"III юн","б/р")))))))))))</f>
        <v>III</v>
      </c>
      <c r="J21" s="72" t="str">
        <f>IF(ISBLANK(H21)," ",IF(ISTEXT(H21)," ",IF(H21&lt;=Нормативы!$H$16,"МСМК",IF(H21&lt;=Нормативы!$H$17,"МС",IF(H21&lt;=Нормативы!$H$18,"КМС",IF(H21&lt;=Нормативы!$H$19,"I",IF(H21&lt;=Нормативы!$H$20,"II",IF(H21&lt;=Нормативы!$H$21,"III",IF(H21&lt;=Нормативы!$H$22,"I юн",IF(H21&lt;=Нормативы!$H$23,"II юн",IF(H21&lt;=Нормативы!$H$24,"III юн","б/р")))))))))))</f>
        <v>III</v>
      </c>
      <c r="K21" s="1048"/>
      <c r="L21" s="1047">
        <f t="shared" si="3"/>
        <v>21.6</v>
      </c>
      <c r="M21" s="72" t="str">
        <f>IF(ISBLANK(L21)," ",IF(ISTEXT(L21)," ",IF(L21&lt;=Нормативы!$H$16,"КМС",IF(L21&lt;=Нормативы!$H$17,"КМС",IF(L21&lt;=Нормативы!$L$18,"КМС",IF(L21&lt;=Нормативы!$L$19,"I",IF(L21&lt;=Нормативы!$L$20,"II",IF(L21&lt;=Нормативы!$L$21,"III",IF(L21&lt;=Нормативы!$L$22,"I юн",IF(L21&lt;=Нормативы!$L$23,"II юн",IF(L21&lt;=Нормативы!$L$24,"III юн","б/р")))))))))))</f>
        <v>III</v>
      </c>
      <c r="N21" s="72" t="str">
        <f>IF(ISBLANK(L21)," ",IF(ISTEXT(L21)," ",IF(L21&lt;=Нормативы!$H$16,"КМС",IF(L21&lt;=Нормативы!$H$17,"КМС",IF(L21&lt;=Нормативы!$L$18,"КМС",IF(L21&lt;=Нормативы!$L$19,"I",IF(L21&lt;=Нормативы!$L$20,"II",IF(L21&lt;=Нормативы!$L$21,"III",IF(L21&lt;=Нормативы!$L$22,"I юн",IF(L21&lt;=Нормативы!$L$23,"II юн",IF(L21&lt;=Нормативы!$L$24,"III юн","б/р")))))))))))</f>
        <v>III</v>
      </c>
      <c r="O21" s="1052"/>
      <c r="P21" s="1053"/>
      <c r="Q21" s="72" t="str">
        <f t="shared" ref="Q21" si="14">IF(ISBLANK(P21)," ",IF(ISTEXT(P21)," ",IF(P21&lt;=$H$16,"МСМК",IF(P21&lt;=$H$17,"МС",IF(P21&lt;=$H$18,"КМС",IF(P21&lt;=$H$19,"I",IF(P21&lt;=$H$20,"II",IF(P21&lt;=$H$21,"III",IF(P21&lt;=$H$22,"I юн",IF(P21&lt;=$H$23,"II юн",IF(P21&lt;=$H$24,"III юн","б/р")))))))))))</f>
        <v xml:space="preserve"> </v>
      </c>
    </row>
    <row r="22" spans="3:17" ht="13.05" x14ac:dyDescent="0.3">
      <c r="C22" s="18"/>
      <c r="D22" s="407"/>
      <c r="E22" s="407"/>
      <c r="F22" s="18"/>
      <c r="G22" s="18"/>
      <c r="H22" s="1047">
        <v>24</v>
      </c>
      <c r="I22" s="72" t="str">
        <f>IF(ISBLANK(H22)," ",IF(ISTEXT(H22)," ",IF(H22&lt;=Нормативы!$H$16,"МСМК",IF(H22&lt;=Нормативы!$H$17,"МС",IF(H22&lt;=Нормативы!$H$18,"КМС",IF(H22&lt;=Нормативы!$H$19,"I",IF(H22&lt;=Нормативы!$H$20,"II",IF(H22&lt;=Нормативы!$H$21,"III",IF(H22&lt;=Нормативы!$H$22,"I юн",IF(H22&lt;=Нормативы!$H$23,"II юн",IF(H22&lt;=Нормативы!$H$24,"III юн","б/р")))))))))))</f>
        <v>I юн</v>
      </c>
      <c r="J22" s="72" t="str">
        <f>IF(ISBLANK(H22)," ",IF(ISTEXT(H22)," ",IF(H22&lt;=Нормативы!$H$16,"МСМК",IF(H22&lt;=Нормативы!$H$17,"МС",IF(H22&lt;=Нормативы!$H$18,"КМС",IF(H22&lt;=Нормативы!$H$19,"I",IF(H22&lt;=Нормативы!$H$20,"II",IF(H22&lt;=Нормативы!$H$21,"III",IF(H22&lt;=Нормативы!$H$22,"I юн",IF(H22&lt;=Нормативы!$H$23,"II юн",IF(H22&lt;=Нормативы!$H$24,"III юн","б/р")))))))))))</f>
        <v>I юн</v>
      </c>
      <c r="K22" s="1048"/>
      <c r="L22" s="1047">
        <f t="shared" si="3"/>
        <v>23.8</v>
      </c>
      <c r="M22" s="72" t="str">
        <f>IF(ISBLANK(L22)," ",IF(ISTEXT(L22)," ",IF(L22&lt;=Нормативы!$H$16,"КМС",IF(L22&lt;=Нормативы!$H$17,"КМС",IF(L22&lt;=Нормативы!$L$18,"КМС",IF(L22&lt;=Нормативы!$L$19,"I",IF(L22&lt;=Нормативы!$L$20,"II",IF(L22&lt;=Нормативы!$L$21,"III",IF(L22&lt;=Нормативы!$L$22,"I юн",IF(L22&lt;=Нормативы!$L$23,"II юн",IF(L22&lt;=Нормативы!$L$24,"III юн","б/р")))))))))))</f>
        <v>I юн</v>
      </c>
      <c r="N22" s="72" t="str">
        <f>IF(ISBLANK(L22)," ",IF(ISTEXT(L22)," ",IF(L22&lt;=Нормативы!$H$16,"КМС",IF(L22&lt;=Нормативы!$H$17,"КМС",IF(L22&lt;=Нормативы!$L$18,"КМС",IF(L22&lt;=Нормативы!$L$19,"I",IF(L22&lt;=Нормативы!$L$20,"II",IF(L22&lt;=Нормативы!$L$21,"III",IF(L22&lt;=Нормативы!$L$22,"I юн",IF(L22&lt;=Нормативы!$L$23,"II юн",IF(L22&lt;=Нормативы!$L$24,"III юн","б/р")))))))))))</f>
        <v>I юн</v>
      </c>
      <c r="O22" s="1052"/>
      <c r="P22" s="1053"/>
      <c r="Q22" s="72" t="str">
        <f t="shared" ref="Q22" si="15">IF(ISBLANK(P22)," ",IF(ISTEXT(P22)," ",IF(P22&lt;=$H$16,"МСМК",IF(P22&lt;=$H$17,"МС",IF(P22&lt;=$H$18,"КМС",IF(P22&lt;=$H$19,"I",IF(P22&lt;=$H$20,"II",IF(P22&lt;=$H$21,"III",IF(P22&lt;=$H$22,"I юн",IF(P22&lt;=$H$23,"II юн",IF(P22&lt;=$H$24,"III юн","б/р")))))))))))</f>
        <v xml:space="preserve"> </v>
      </c>
    </row>
    <row r="23" spans="3:17" ht="13.05" x14ac:dyDescent="0.3">
      <c r="C23" s="18"/>
      <c r="D23" s="407"/>
      <c r="E23" s="407"/>
      <c r="F23" s="18"/>
      <c r="G23" s="18"/>
      <c r="H23" s="1047">
        <v>26.2</v>
      </c>
      <c r="I23" s="72" t="str">
        <f>IF(ISBLANK(H23)," ",IF(ISTEXT(H23)," ",IF(H23&lt;=Нормативы!$H$16,"МСМК",IF(H23&lt;=Нормативы!$H$17,"МС",IF(H23&lt;=Нормативы!$H$18,"КМС",IF(H23&lt;=Нормативы!$H$19,"I",IF(H23&lt;=Нормативы!$H$20,"II",IF(H23&lt;=Нормативы!$H$21,"III",IF(H23&lt;=Нормативы!$H$22,"I юн",IF(H23&lt;=Нормативы!$H$23,"II юн",IF(H23&lt;=Нормативы!$H$24,"III юн","б/р")))))))))))</f>
        <v>II юн</v>
      </c>
      <c r="J23" s="72" t="str">
        <f>IF(ISBLANK(H23)," ",IF(ISTEXT(H23)," ",IF(H23&lt;=Нормативы!$H$16,"МСМК",IF(H23&lt;=Нормативы!$H$17,"МС",IF(H23&lt;=Нормативы!$H$18,"КМС",IF(H23&lt;=Нормативы!$H$19,"I",IF(H23&lt;=Нормативы!$H$20,"II",IF(H23&lt;=Нормативы!$H$21,"III",IF(H23&lt;=Нормативы!$H$22,"I юн",IF(H23&lt;=Нормативы!$H$23,"II юн",IF(H23&lt;=Нормативы!$H$24,"III юн","б/р")))))))))))</f>
        <v>II юн</v>
      </c>
      <c r="K23" s="1048"/>
      <c r="L23" s="1047">
        <f t="shared" si="3"/>
        <v>26</v>
      </c>
      <c r="M23" s="72" t="str">
        <f>IF(ISBLANK(L23)," ",IF(ISTEXT(L23)," ",IF(L23&lt;=Нормативы!$H$16,"КМС",IF(L23&lt;=Нормативы!$H$17,"КМС",IF(L23&lt;=Нормативы!$L$18,"КМС",IF(L23&lt;=Нормативы!$L$19,"I",IF(L23&lt;=Нормативы!$L$20,"II",IF(L23&lt;=Нормативы!$L$21,"III",IF(L23&lt;=Нормативы!$L$22,"I юн",IF(L23&lt;=Нормативы!$L$23,"II юн",IF(L23&lt;=Нормативы!$L$24,"III юн","б/р")))))))))))</f>
        <v>II юн</v>
      </c>
      <c r="N23" s="72" t="str">
        <f>IF(ISBLANK(L23)," ",IF(ISTEXT(L23)," ",IF(L23&lt;=Нормативы!$H$16,"КМС",IF(L23&lt;=Нормативы!$H$17,"КМС",IF(L23&lt;=Нормативы!$L$18,"КМС",IF(L23&lt;=Нормативы!$L$19,"I",IF(L23&lt;=Нормативы!$L$20,"II",IF(L23&lt;=Нормативы!$L$21,"III",IF(L23&lt;=Нормативы!$L$22,"I юн",IF(L23&lt;=Нормативы!$L$23,"II юн",IF(L23&lt;=Нормативы!$L$24,"III юн","б/р")))))))))))</f>
        <v>II юн</v>
      </c>
      <c r="O23" s="1052"/>
      <c r="P23" s="1053"/>
      <c r="Q23" s="72" t="str">
        <f t="shared" ref="Q23" si="16">IF(ISBLANK(P23)," ",IF(ISTEXT(P23)," ",IF(P23&lt;=$H$16,"МСМК",IF(P23&lt;=$H$17,"МС",IF(P23&lt;=$H$18,"КМС",IF(P23&lt;=$H$19,"I",IF(P23&lt;=$H$20,"II",IF(P23&lt;=$H$21,"III",IF(P23&lt;=$H$22,"I юн",IF(P23&lt;=$H$23,"II юн",IF(P23&lt;=$H$24,"III юн","б/р")))))))))))</f>
        <v xml:space="preserve"> </v>
      </c>
    </row>
    <row r="24" spans="3:17" ht="13.05" x14ac:dyDescent="0.3">
      <c r="C24" s="18"/>
      <c r="D24" s="407"/>
      <c r="E24" s="407"/>
      <c r="F24" s="18"/>
      <c r="G24" s="18"/>
      <c r="H24" s="1047">
        <v>28.2</v>
      </c>
      <c r="I24" s="72" t="str">
        <f>IF(ISBLANK(H24)," ",IF(ISTEXT(H24)," ",IF(H24&lt;=Нормативы!$H$16,"МСМК",IF(H24&lt;=Нормативы!$H$17,"МС",IF(H24&lt;=Нормативы!$H$18,"КМС",IF(H24&lt;=Нормативы!$H$19,"I",IF(H24&lt;=Нормативы!$H$20,"II",IF(H24&lt;=Нормативы!$H$21,"III",IF(H24&lt;=Нормативы!$H$22,"I юн",IF(H24&lt;=Нормативы!$H$23,"II юн",IF(H24&lt;=Нормативы!$H$24,"III юн","б/р")))))))))))</f>
        <v>III юн</v>
      </c>
      <c r="J24" s="72" t="str">
        <f>IF(ISBLANK(H24)," ",IF(ISTEXT(H24)," ",IF(H24&lt;=Нормативы!$H$16,"МСМК",IF(H24&lt;=Нормативы!$H$17,"МС",IF(H24&lt;=Нормативы!$H$18,"КМС",IF(H24&lt;=Нормативы!$H$19,"I",IF(H24&lt;=Нормативы!$H$20,"II",IF(H24&lt;=Нормативы!$H$21,"III",IF(H24&lt;=Нормативы!$H$22,"I юн",IF(H24&lt;=Нормативы!$H$23,"II юн",IF(H24&lt;=Нормативы!$H$24,"III юн","б/р")))))))))))</f>
        <v>III юн</v>
      </c>
      <c r="K24" s="1048"/>
      <c r="L24" s="1047">
        <f t="shared" si="3"/>
        <v>28</v>
      </c>
      <c r="M24" s="72" t="str">
        <f>IF(ISBLANK(L24)," ",IF(ISTEXT(L24)," ",IF(L24&lt;=Нормативы!$H$16,"КМС",IF(L24&lt;=Нормативы!$H$17,"КМС",IF(L24&lt;=Нормативы!$L$18,"КМС",IF(L24&lt;=Нормативы!$L$19,"I",IF(L24&lt;=Нормативы!$L$20,"II",IF(L24&lt;=Нормативы!$L$21,"III",IF(L24&lt;=Нормативы!$L$22,"I юн",IF(L24&lt;=Нормативы!$L$23,"II юн",IF(L24&lt;=Нормативы!$L$24,"III юн","б/р")))))))))))</f>
        <v>III юн</v>
      </c>
      <c r="N24" s="72" t="str">
        <f>IF(ISBLANK(L24)," ",IF(ISTEXT(L24)," ",IF(L24&lt;=Нормативы!$H$16,"КМС",IF(L24&lt;=Нормативы!$H$17,"КМС",IF(L24&lt;=Нормативы!$L$18,"КМС",IF(L24&lt;=Нормативы!$L$19,"I",IF(L24&lt;=Нормативы!$L$20,"II",IF(L24&lt;=Нормативы!$L$21,"III",IF(L24&lt;=Нормативы!$L$22,"I юн",IF(L24&lt;=Нормативы!$L$23,"II юн",IF(L24&lt;=Нормативы!$L$24,"III юн","б/р")))))))))))</f>
        <v>III юн</v>
      </c>
      <c r="O24" s="1052"/>
      <c r="P24" s="1053"/>
      <c r="Q24" s="72" t="str">
        <f t="shared" ref="Q24" si="17">IF(ISBLANK(P24)," ",IF(ISTEXT(P24)," ",IF(P24&lt;=$H$16,"МСМК",IF(P24&lt;=$H$17,"МС",IF(P24&lt;=$H$18,"КМС",IF(P24&lt;=$H$19,"I",IF(P24&lt;=$H$20,"II",IF(P24&lt;=$H$21,"III",IF(P24&lt;=$H$22,"I юн",IF(P24&lt;=$H$23,"II юн",IF(P24&lt;=$H$24,"III юн","б/р")))))))))))</f>
        <v xml:space="preserve"> </v>
      </c>
    </row>
    <row r="25" spans="3:17" ht="13.05" x14ac:dyDescent="0.3">
      <c r="C25" s="473"/>
      <c r="D25" s="473"/>
      <c r="E25" s="473"/>
      <c r="F25" s="473"/>
      <c r="G25" s="473"/>
      <c r="H25" s="471"/>
      <c r="I25" s="473"/>
      <c r="J25" s="473"/>
      <c r="K25" s="1048"/>
      <c r="L25" s="473"/>
      <c r="M25" s="473"/>
      <c r="N25" s="473"/>
      <c r="O25" s="1053"/>
      <c r="P25" s="1053"/>
      <c r="Q25" s="473"/>
    </row>
    <row r="26" spans="3:17" x14ac:dyDescent="0.25">
      <c r="C26" s="467" t="s">
        <v>166</v>
      </c>
      <c r="D26" s="473"/>
      <c r="E26" s="473"/>
      <c r="F26" s="473"/>
      <c r="G26" s="473"/>
      <c r="H26" s="474"/>
      <c r="I26" s="473"/>
      <c r="J26" s="473"/>
      <c r="K26" s="1057"/>
      <c r="L26" s="473"/>
      <c r="M26" s="473"/>
      <c r="N26" s="473"/>
      <c r="Q26" s="473"/>
    </row>
    <row r="27" spans="3:17" x14ac:dyDescent="0.25">
      <c r="C27" s="473"/>
      <c r="D27" s="473"/>
      <c r="E27" s="473"/>
      <c r="F27" s="473"/>
      <c r="G27" s="473"/>
      <c r="H27" s="471">
        <v>22</v>
      </c>
      <c r="I27" s="72" t="str">
        <f>IF(ISBLANK(H27)," ",IF(ISTEXT(H27)," ",IF(H27&lt;=Нормативы!$H$27,"МСМК",IF(H27&lt;=Нормативы!$H$28,"МС",IF(H27&lt;=Нормативы!$H$29,"КМС",IF(H27&lt;=Нормативы!$H$30,"I",IF(H27&lt;=Нормативы!$H$31,"II",IF(H27&lt;=Нормативы!$H$32,"III",IF(H27&lt;=Нормативы!$H$33,"I юн",IF(H27&lt;=Нормативы!$H$34,"II юн",IF(H27&lt;=Нормативы!$H$35,"III юн","б/р")))))))))))</f>
        <v>МСМК</v>
      </c>
      <c r="J27" s="72" t="str">
        <f>IF(ISBLANK(H27)," ",IF(ISTEXT(H27)," ",IF(H27&lt;=Нормативы!$H$27,"МСМК",IF(H27&lt;=Нормативы!$H$28,"МС",IF(H27&lt;=Нормативы!$H$29,"КМС",IF(H27&lt;=Нормативы!$H$30,"I",IF(H27&lt;=Нормативы!$H$31,"II",IF(H27&lt;=Нормативы!$H$32,"III",IF(H27&lt;=Нормативы!$H$33,"I юн",IF(H27&lt;=Нормативы!$H$34,"II юн",IF(H27&lt;=Нормативы!$H$35,"III юн","б/р")))))))))))</f>
        <v>МСМК</v>
      </c>
      <c r="K27" s="1048"/>
      <c r="L27" s="471"/>
      <c r="M27" s="72" t="str">
        <f>IF(ISBLANK(L27)," ",IF(ISTEXT(L27)," ",IF(L27&lt;=Нормативы!$H$27,"КМС",IF(L27&lt;=Нормативы!$H$28,"КМС",IF(L27&lt;=Нормативы!$L$29,"КМС",IF(L27&lt;=Нормативы!$L$30,"I",IF(L27&lt;=Нормативы!$L$31,"II",IF(L27&lt;=Нормативы!$L$32,"III",IF(L27&lt;=Нормативы!$L$33,"I юн",IF(L27&lt;=Нормативы!$L$34,"II юн",IF(L27&lt;=Нормативы!$L$35,"III юн","б/р")))))))))))</f>
        <v xml:space="preserve"> </v>
      </c>
      <c r="N27" s="72" t="str">
        <f>IF(ISBLANK(L27)," ",IF(ISTEXT(L27)," ",IF(L27&lt;=22.3,"МСМК",IF(L27&lt;=23.7,"МС",IF(L27&lt;=24.6,"КМС",IF(L27&lt;=26.4,"I",IF(L27&lt;=28,"II",IF(L27&lt;=30.5,"III",IF(L27&lt;=33.5,"I юн",IF(L27&lt;=36.7,"II юн",IF(L27&lt;=39.8,"III юн","б/р")))))))))))</f>
        <v xml:space="preserve"> </v>
      </c>
      <c r="O27" s="1050"/>
      <c r="Q27" s="72" t="str">
        <f>IF(ISBLANK(P27)," ",IF(ISTEXT(P27)," ",IF(P27&lt;=$H$27,"МСМК",IF(P27&lt;=$H$28,"МС",IF(P27&lt;=$H$29,"КМС",IF(P27&lt;=$H$30,"I",IF(P27&lt;=$H$31,"II",IF(P27&lt;=$H$32,"III",IF(P27&lt;=$H$33,"I юн",IF(P27&lt;=$H$34,"II юн",IF(P27&lt;=$H$35,"III юн","б/р")))))))))))</f>
        <v xml:space="preserve"> </v>
      </c>
    </row>
    <row r="28" spans="3:17" x14ac:dyDescent="0.25">
      <c r="C28" s="473"/>
      <c r="D28" s="473"/>
      <c r="E28" s="473"/>
      <c r="F28" s="473"/>
      <c r="G28" s="473"/>
      <c r="H28" s="471">
        <v>23.2</v>
      </c>
      <c r="I28" s="72" t="str">
        <f>IF(ISBLANK(H28)," ",IF(ISTEXT(H28)," ",IF(H28&lt;=Нормативы!$H$27,"МСМК",IF(H28&lt;=Нормативы!$H$28,"МС",IF(H28&lt;=Нормативы!$H$29,"КМС",IF(H28&lt;=Нормативы!$H$30,"I",IF(H28&lt;=Нормативы!$H$31,"II",IF(H28&lt;=Нормативы!$H$32,"III",IF(H28&lt;=Нормативы!$H$33,"I юн",IF(H28&lt;=Нормативы!$H$34,"II юн",IF(H28&lt;=Нормативы!$H$35,"III юн","б/р")))))))))))</f>
        <v>МС</v>
      </c>
      <c r="J28" s="72" t="str">
        <f>IF(ISBLANK(H28)," ",IF(ISTEXT(H28)," ",IF(H28&lt;=Нормативы!$H$27,"МСМК",IF(H28&lt;=Нормативы!$H$28,"МС",IF(H28&lt;=Нормативы!$H$29,"КМС",IF(H28&lt;=Нормативы!$H$30,"I",IF(H28&lt;=Нормативы!$H$31,"II",IF(H28&lt;=Нормативы!$H$32,"III",IF(H28&lt;=Нормативы!$H$33,"I юн",IF(H28&lt;=Нормативы!$H$34,"II юн",IF(H28&lt;=Нормативы!$H$35,"III юн","б/р")))))))))))</f>
        <v>МС</v>
      </c>
      <c r="K28" s="1048"/>
      <c r="L28" s="471"/>
      <c r="M28" s="72" t="str">
        <f>IF(ISBLANK(L28)," ",IF(ISTEXT(L28)," ",IF(L28&lt;=Нормативы!$H$27,"КМС",IF(L28&lt;=Нормативы!$H$28,"КМС",IF(L28&lt;=Нормативы!$L$29,"КМС",IF(L28&lt;=Нормативы!$L$30,"I",IF(L28&lt;=Нормативы!$L$31,"II",IF(L28&lt;=Нормативы!$L$32,"III",IF(L28&lt;=Нормативы!$L$33,"I юн",IF(L28&lt;=Нормативы!$L$34,"II юн",IF(L28&lt;=Нормативы!$L$35,"III юн","б/р")))))))))))</f>
        <v xml:space="preserve"> </v>
      </c>
      <c r="N28" s="72" t="str">
        <f>IF(ISBLANK(L28)," ",IF(ISTEXT(L28)," ",IF(L28&lt;=22.3,"МСМК",IF(L28&lt;=23.7,"МС",IF(L28&lt;=24.6,"КМС",IF(L28&lt;=26.4,"I",IF(L28&lt;=28,"II",IF(L28&lt;=30.5,"III",IF(L28&lt;=33.5,"I юн",IF(L28&lt;=36.7,"II юн",IF(L28&lt;=39.8,"III юн","б/р")))))))))))</f>
        <v xml:space="preserve"> </v>
      </c>
      <c r="O28" s="1050"/>
      <c r="Q28" s="72" t="str">
        <f t="shared" ref="Q28" si="18">IF(ISBLANK(P28)," ",IF(ISTEXT(P28)," ",IF(P28&lt;=$H$27,"МСМК",IF(P28&lt;=$H$28,"МС",IF(P28&lt;=$H$29,"КМС",IF(P28&lt;=$H$30,"I",IF(P28&lt;=$H$31,"II",IF(P28&lt;=$H$32,"III",IF(P28&lt;=$H$33,"I юн",IF(P28&lt;=$H$34,"II юн",IF(P28&lt;=$H$35,"III юн","б/р")))))))))))</f>
        <v xml:space="preserve"> </v>
      </c>
    </row>
    <row r="29" spans="3:17" x14ac:dyDescent="0.25">
      <c r="C29" s="473"/>
      <c r="D29" s="473"/>
      <c r="E29" s="473"/>
      <c r="F29" s="473"/>
      <c r="G29" s="473"/>
      <c r="H29" s="471">
        <v>24.5</v>
      </c>
      <c r="I29" s="72" t="str">
        <f>IF(ISBLANK(H29)," ",IF(ISTEXT(H29)," ",IF(H29&lt;=Нормативы!$H$27,"МСМК",IF(H29&lt;=Нормативы!$H$28,"МС",IF(H29&lt;=Нормативы!$H$29,"КМС",IF(H29&lt;=Нормативы!$H$30,"I",IF(H29&lt;=Нормативы!$H$31,"II",IF(H29&lt;=Нормативы!$H$32,"III",IF(H29&lt;=Нормативы!$H$33,"I юн",IF(H29&lt;=Нормативы!$H$34,"II юн",IF(H29&lt;=Нормативы!$H$35,"III юн","б/р")))))))))))</f>
        <v>КМС</v>
      </c>
      <c r="J29" s="72" t="str">
        <f>IF(ISBLANK(H29)," ",IF(ISTEXT(H29)," ",IF(H29&lt;=Нормативы!$H$27,"МСМК",IF(H29&lt;=Нормативы!$H$28,"МС",IF(H29&lt;=Нормативы!$H$29,"КМС",IF(H29&lt;=Нормативы!$H$30,"I",IF(H29&lt;=Нормативы!$H$31,"II",IF(H29&lt;=Нормативы!$H$32,"III",IF(H29&lt;=Нормативы!$H$33,"I юн",IF(H29&lt;=Нормативы!$H$34,"II юн",IF(H29&lt;=Нормативы!$H$35,"III юн","б/р")))))))))))</f>
        <v>КМС</v>
      </c>
      <c r="K29" s="1048"/>
      <c r="L29" s="1047">
        <f t="shared" ref="L29:L35" si="19">H29-0.2</f>
        <v>24.3</v>
      </c>
      <c r="M29" s="72" t="str">
        <f>IF(ISBLANK(L29)," ",IF(ISTEXT(L29)," ",IF(L29&lt;=Нормативы!$H$27,"КМС",IF(L29&lt;=Нормативы!$H$28,"КМС",IF(L29&lt;=Нормативы!$L$29,"КМС",IF(L29&lt;=Нормативы!$L$30,"I",IF(L29&lt;=Нормативы!$L$31,"II",IF(L29&lt;=Нормативы!$L$32,"III",IF(L29&lt;=Нормативы!$L$33,"I юн",IF(L29&lt;=Нормативы!$L$34,"II юн",IF(L29&lt;=Нормативы!$L$35,"III юн","б/р")))))))))))</f>
        <v>КМС</v>
      </c>
      <c r="N29" s="72" t="str">
        <f>IF(ISBLANK(L29)," ",IF(ISTEXT(L29)," ",IF(L29&lt;=Нормативы!$H$27,"КМС",IF(L29&lt;=Нормативы!$H$28,"КМС",IF(L29&lt;=Нормативы!$L$29,"КМС",IF(L29&lt;=Нормативы!$L$30,"I",IF(L29&lt;=Нормативы!$L$31,"II",IF(L29&lt;=Нормативы!$L$32,"III",IF(L29&lt;=Нормативы!$L$33,"I юн",IF(L29&lt;=Нормативы!$L$34,"II юн",IF(L29&lt;=Нормативы!$L$35,"III юн","б/р")))))))))))</f>
        <v>КМС</v>
      </c>
      <c r="O29" s="72"/>
      <c r="Q29" s="72" t="str">
        <f t="shared" ref="Q29" si="20">IF(ISBLANK(P29)," ",IF(ISTEXT(P29)," ",IF(P29&lt;=$H$27,"МСМК",IF(P29&lt;=$H$28,"МС",IF(P29&lt;=$H$29,"КМС",IF(P29&lt;=$H$30,"I",IF(P29&lt;=$H$31,"II",IF(P29&lt;=$H$32,"III",IF(P29&lt;=$H$33,"I юн",IF(P29&lt;=$H$34,"II юн",IF(P29&lt;=$H$35,"III юн","б/р")))))))))))</f>
        <v xml:space="preserve"> </v>
      </c>
    </row>
    <row r="30" spans="3:17" x14ac:dyDescent="0.25">
      <c r="C30" s="473"/>
      <c r="D30" s="473"/>
      <c r="E30" s="473"/>
      <c r="F30" s="473"/>
      <c r="G30" s="473"/>
      <c r="H30" s="471">
        <v>26.2</v>
      </c>
      <c r="I30" s="72" t="str">
        <f>IF(ISBLANK(H30)," ",IF(ISTEXT(H30)," ",IF(H30&lt;=Нормативы!$H$27,"МСМК",IF(H30&lt;=Нормативы!$H$28,"МС",IF(H30&lt;=Нормативы!$H$29,"КМС",IF(H30&lt;=Нормативы!$H$30,"I",IF(H30&lt;=Нормативы!$H$31,"II",IF(H30&lt;=Нормативы!$H$32,"III",IF(H30&lt;=Нормативы!$H$33,"I юн",IF(H30&lt;=Нормативы!$H$34,"II юн",IF(H30&lt;=Нормативы!$H$35,"III юн","б/р")))))))))))</f>
        <v>I</v>
      </c>
      <c r="J30" s="72" t="str">
        <f>IF(ISBLANK(H30)," ",IF(ISTEXT(H30)," ",IF(H30&lt;=Нормативы!$H$27,"МСМК",IF(H30&lt;=Нормативы!$H$28,"МС",IF(H30&lt;=Нормативы!$H$29,"КМС",IF(H30&lt;=Нормативы!$H$30,"I",IF(H30&lt;=Нормативы!$H$31,"II",IF(H30&lt;=Нормативы!$H$32,"III",IF(H30&lt;=Нормативы!$H$33,"I юн",IF(H30&lt;=Нормативы!$H$34,"II юн",IF(H30&lt;=Нормативы!$H$35,"III юн","б/р")))))))))))</f>
        <v>I</v>
      </c>
      <c r="K30" s="1048"/>
      <c r="L30" s="1047">
        <f t="shared" si="19"/>
        <v>26</v>
      </c>
      <c r="M30" s="72" t="str">
        <f>IF(ISBLANK(L30)," ",IF(ISTEXT(L30)," ",IF(L30&lt;=Нормативы!$H$27,"КМС",IF(L30&lt;=Нормативы!$H$28,"КМС",IF(L30&lt;=Нормативы!$L$29,"КМС",IF(L30&lt;=Нормативы!$L$30,"I",IF(L30&lt;=Нормативы!$L$31,"II",IF(L30&lt;=Нормативы!$L$32,"III",IF(L30&lt;=Нормативы!$L$33,"I юн",IF(L30&lt;=Нормативы!$L$34,"II юн",IF(L30&lt;=Нормативы!$L$35,"III юн","б/р")))))))))))</f>
        <v>I</v>
      </c>
      <c r="N30" s="72" t="str">
        <f>IF(ISBLANK(L30)," ",IF(ISTEXT(L30)," ",IF(L30&lt;=Нормативы!$H$27,"КМС",IF(L30&lt;=Нормативы!$H$28,"КМС",IF(L30&lt;=Нормативы!$L$29,"КМС",IF(L30&lt;=Нормативы!$L$30,"I",IF(L30&lt;=Нормативы!$L$31,"II",IF(L30&lt;=Нормативы!$L$32,"III",IF(L30&lt;=Нормативы!$L$33,"I юн",IF(L30&lt;=Нормативы!$L$34,"II юн",IF(L30&lt;=Нормативы!$L$35,"III юн","б/р")))))))))))</f>
        <v>I</v>
      </c>
      <c r="O30" s="72"/>
      <c r="Q30" s="72" t="str">
        <f t="shared" ref="Q30" si="21">IF(ISBLANK(P30)," ",IF(ISTEXT(P30)," ",IF(P30&lt;=$H$27,"МСМК",IF(P30&lt;=$H$28,"МС",IF(P30&lt;=$H$29,"КМС",IF(P30&lt;=$H$30,"I",IF(P30&lt;=$H$31,"II",IF(P30&lt;=$H$32,"III",IF(P30&lt;=$H$33,"I юн",IF(P30&lt;=$H$34,"II юн",IF(P30&lt;=$H$35,"III юн","б/р")))))))))))</f>
        <v xml:space="preserve"> </v>
      </c>
    </row>
    <row r="31" spans="3:17" x14ac:dyDescent="0.25">
      <c r="C31" s="473"/>
      <c r="D31" s="473"/>
      <c r="E31" s="473"/>
      <c r="F31" s="473"/>
      <c r="G31" s="473"/>
      <c r="H31" s="471">
        <v>27.7</v>
      </c>
      <c r="I31" s="72" t="str">
        <f>IF(ISBLANK(H31)," ",IF(ISTEXT(H31)," ",IF(H31&lt;=Нормативы!$H$27,"МСМК",IF(H31&lt;=Нормативы!$H$28,"МС",IF(H31&lt;=Нормативы!$H$29,"КМС",IF(H31&lt;=Нормативы!$H$30,"I",IF(H31&lt;=Нормативы!$H$31,"II",IF(H31&lt;=Нормативы!$H$32,"III",IF(H31&lt;=Нормативы!$H$33,"I юн",IF(H31&lt;=Нормативы!$H$34,"II юн",IF(H31&lt;=Нормативы!$H$35,"III юн","б/р")))))))))))</f>
        <v>II</v>
      </c>
      <c r="J31" s="72" t="str">
        <f>IF(ISBLANK(H31)," ",IF(ISTEXT(H31)," ",IF(H31&lt;=Нормативы!$H$27,"МСМК",IF(H31&lt;=Нормативы!$H$28,"МС",IF(H31&lt;=Нормативы!$H$29,"КМС",IF(H31&lt;=Нормативы!$H$30,"I",IF(H31&lt;=Нормативы!$H$31,"II",IF(H31&lt;=Нормативы!$H$32,"III",IF(H31&lt;=Нормативы!$H$33,"I юн",IF(H31&lt;=Нормативы!$H$34,"II юн",IF(H31&lt;=Нормативы!$H$35,"III юн","б/р")))))))))))</f>
        <v>II</v>
      </c>
      <c r="K31" s="1048"/>
      <c r="L31" s="1047">
        <f t="shared" si="19"/>
        <v>27.5</v>
      </c>
      <c r="M31" s="72" t="str">
        <f>IF(ISBLANK(L31)," ",IF(ISTEXT(L31)," ",IF(L31&lt;=Нормативы!$H$27,"КМС",IF(L31&lt;=Нормативы!$H$28,"КМС",IF(L31&lt;=Нормативы!$L$29,"КМС",IF(L31&lt;=Нормативы!$L$30,"I",IF(L31&lt;=Нормативы!$L$31,"II",IF(L31&lt;=Нормативы!$L$32,"III",IF(L31&lt;=Нормативы!$L$33,"I юн",IF(L31&lt;=Нормативы!$L$34,"II юн",IF(L31&lt;=Нормативы!$L$35,"III юн","б/р")))))))))))</f>
        <v>II</v>
      </c>
      <c r="N31" s="72" t="str">
        <f>IF(ISBLANK(L31)," ",IF(ISTEXT(L31)," ",IF(L31&lt;=Нормативы!$H$27,"КМС",IF(L31&lt;=Нормативы!$H$28,"КМС",IF(L31&lt;=Нормативы!$L$29,"КМС",IF(L31&lt;=Нормативы!$L$30,"I",IF(L31&lt;=Нормативы!$L$31,"II",IF(L31&lt;=Нормативы!$L$32,"III",IF(L31&lt;=Нормативы!$L$33,"I юн",IF(L31&lt;=Нормативы!$L$34,"II юн",IF(L31&lt;=Нормативы!$L$35,"III юн","б/р")))))))))))</f>
        <v>II</v>
      </c>
      <c r="O31" s="72"/>
      <c r="Q31" s="72" t="str">
        <f t="shared" ref="Q31" si="22">IF(ISBLANK(P31)," ",IF(ISTEXT(P31)," ",IF(P31&lt;=$H$27,"МСМК",IF(P31&lt;=$H$28,"МС",IF(P31&lt;=$H$29,"КМС",IF(P31&lt;=$H$30,"I",IF(P31&lt;=$H$31,"II",IF(P31&lt;=$H$32,"III",IF(P31&lt;=$H$33,"I юн",IF(P31&lt;=$H$34,"II юн",IF(P31&lt;=$H$35,"III юн","б/р")))))))))))</f>
        <v xml:space="preserve"> </v>
      </c>
    </row>
    <row r="32" spans="3:17" x14ac:dyDescent="0.25">
      <c r="C32" s="473"/>
      <c r="D32" s="473"/>
      <c r="E32" s="473"/>
      <c r="F32" s="473"/>
      <c r="G32" s="473"/>
      <c r="H32" s="471">
        <v>30.3</v>
      </c>
      <c r="I32" s="72" t="str">
        <f>IF(ISBLANK(H32)," ",IF(ISTEXT(H32)," ",IF(H32&lt;=Нормативы!$H$27,"МСМК",IF(H32&lt;=Нормативы!$H$28,"МС",IF(H32&lt;=Нормативы!$H$29,"КМС",IF(H32&lt;=Нормативы!$H$30,"I",IF(H32&lt;=Нормативы!$H$31,"II",IF(H32&lt;=Нормативы!$H$32,"III",IF(H32&lt;=Нормативы!$H$33,"I юн",IF(H32&lt;=Нормативы!$H$34,"II юн",IF(H32&lt;=Нормативы!$H$35,"III юн","б/р")))))))))))</f>
        <v>III</v>
      </c>
      <c r="J32" s="72" t="str">
        <f>IF(ISBLANK(H32)," ",IF(ISTEXT(H32)," ",IF(H32&lt;=Нормативы!$H$27,"МСМК",IF(H32&lt;=Нормативы!$H$28,"МС",IF(H32&lt;=Нормативы!$H$29,"КМС",IF(H32&lt;=Нормативы!$H$30,"I",IF(H32&lt;=Нормативы!$H$31,"II",IF(H32&lt;=Нормативы!$H$32,"III",IF(H32&lt;=Нормативы!$H$33,"I юн",IF(H32&lt;=Нормативы!$H$34,"II юн",IF(H32&lt;=Нормативы!$H$35,"III юн","б/р")))))))))))</f>
        <v>III</v>
      </c>
      <c r="K32" s="1048"/>
      <c r="L32" s="1047">
        <f t="shared" si="19"/>
        <v>30.1</v>
      </c>
      <c r="M32" s="72" t="str">
        <f>IF(ISBLANK(L32)," ",IF(ISTEXT(L32)," ",IF(L32&lt;=Нормативы!$H$27,"КМС",IF(L32&lt;=Нормативы!$H$28,"КМС",IF(L32&lt;=Нормативы!$L$29,"КМС",IF(L32&lt;=Нормативы!$L$30,"I",IF(L32&lt;=Нормативы!$L$31,"II",IF(L32&lt;=Нормативы!$L$32,"III",IF(L32&lt;=Нормативы!$L$33,"I юн",IF(L32&lt;=Нормативы!$L$34,"II юн",IF(L32&lt;=Нормативы!$L$35,"III юн","б/р")))))))))))</f>
        <v>III</v>
      </c>
      <c r="N32" s="72" t="str">
        <f>IF(ISBLANK(L32)," ",IF(ISTEXT(L32)," ",IF(L32&lt;=Нормативы!$H$27,"КМС",IF(L32&lt;=Нормативы!$H$28,"КМС",IF(L32&lt;=Нормативы!$L$29,"КМС",IF(L32&lt;=Нормативы!$L$30,"I",IF(L32&lt;=Нормативы!$L$31,"II",IF(L32&lt;=Нормативы!$L$32,"III",IF(L32&lt;=Нормативы!$L$33,"I юн",IF(L32&lt;=Нормативы!$L$34,"II юн",IF(L32&lt;=Нормативы!$L$35,"III юн","б/р")))))))))))</f>
        <v>III</v>
      </c>
      <c r="O32" s="72"/>
      <c r="Q32" s="72" t="str">
        <f t="shared" ref="Q32" si="23">IF(ISBLANK(P32)," ",IF(ISTEXT(P32)," ",IF(P32&lt;=$H$27,"МСМК",IF(P32&lt;=$H$28,"МС",IF(P32&lt;=$H$29,"КМС",IF(P32&lt;=$H$30,"I",IF(P32&lt;=$H$31,"II",IF(P32&lt;=$H$32,"III",IF(P32&lt;=$H$33,"I юн",IF(P32&lt;=$H$34,"II юн",IF(P32&lt;=$H$35,"III юн","б/р")))))))))))</f>
        <v xml:space="preserve"> </v>
      </c>
    </row>
    <row r="33" spans="3:33" x14ac:dyDescent="0.25">
      <c r="C33" s="473"/>
      <c r="D33" s="473"/>
      <c r="E33" s="473"/>
      <c r="F33" s="473"/>
      <c r="G33" s="473"/>
      <c r="H33" s="471">
        <v>33.200000000000003</v>
      </c>
      <c r="I33" s="72" t="str">
        <f>IF(ISBLANK(H33)," ",IF(ISTEXT(H33)," ",IF(H33&lt;=Нормативы!$H$27,"МСМК",IF(H33&lt;=Нормативы!$H$28,"МС",IF(H33&lt;=Нормативы!$H$29,"КМС",IF(H33&lt;=Нормативы!$H$30,"I",IF(H33&lt;=Нормативы!$H$31,"II",IF(H33&lt;=Нормативы!$H$32,"III",IF(H33&lt;=Нормативы!$H$33,"I юн",IF(H33&lt;=Нормативы!$H$34,"II юн",IF(H33&lt;=Нормативы!$H$35,"III юн","б/р")))))))))))</f>
        <v>I юн</v>
      </c>
      <c r="J33" s="72" t="str">
        <f>IF(ISBLANK(H33)," ",IF(ISTEXT(H33)," ",IF(H33&lt;=Нормативы!$H$27,"МСМК",IF(H33&lt;=Нормативы!$H$28,"МС",IF(H33&lt;=Нормативы!$H$29,"КМС",IF(H33&lt;=Нормативы!$H$30,"I",IF(H33&lt;=Нормативы!$H$31,"II",IF(H33&lt;=Нормативы!$H$32,"III",IF(H33&lt;=Нормативы!$H$33,"I юн",IF(H33&lt;=Нормативы!$H$34,"II юн",IF(H33&lt;=Нормативы!$H$35,"III юн","б/р")))))))))))</f>
        <v>I юн</v>
      </c>
      <c r="K33" s="1048"/>
      <c r="L33" s="1047">
        <f t="shared" si="19"/>
        <v>33</v>
      </c>
      <c r="M33" s="72" t="str">
        <f>IF(ISBLANK(L33)," ",IF(ISTEXT(L33)," ",IF(L33&lt;=Нормативы!$H$27,"КМС",IF(L33&lt;=Нормативы!$H$28,"КМС",IF(L33&lt;=Нормативы!$L$29,"КМС",IF(L33&lt;=Нормативы!$L$30,"I",IF(L33&lt;=Нормативы!$L$31,"II",IF(L33&lt;=Нормативы!$L$32,"III",IF(L33&lt;=Нормативы!$L$33,"I юн",IF(L33&lt;=Нормативы!$L$34,"II юн",IF(L33&lt;=Нормативы!$L$35,"III юн","б/р")))))))))))</f>
        <v>I юн</v>
      </c>
      <c r="N33" s="72" t="str">
        <f>IF(ISBLANK(L33)," ",IF(ISTEXT(L33)," ",IF(L33&lt;=Нормативы!$H$27,"КМС",IF(L33&lt;=Нормативы!$H$28,"КМС",IF(L33&lt;=Нормативы!$L$29,"КМС",IF(L33&lt;=Нормативы!$L$30,"I",IF(L33&lt;=Нормативы!$L$31,"II",IF(L33&lt;=Нормативы!$L$32,"III",IF(L33&lt;=Нормативы!$L$33,"I юн",IF(L33&lt;=Нормативы!$L$34,"II юн",IF(L33&lt;=Нормативы!$L$35,"III юн","б/р")))))))))))</f>
        <v>I юн</v>
      </c>
      <c r="O33" s="72"/>
      <c r="Q33" s="72" t="str">
        <f t="shared" ref="Q33" si="24">IF(ISBLANK(P33)," ",IF(ISTEXT(P33)," ",IF(P33&lt;=$H$27,"МСМК",IF(P33&lt;=$H$28,"МС",IF(P33&lt;=$H$29,"КМС",IF(P33&lt;=$H$30,"I",IF(P33&lt;=$H$31,"II",IF(P33&lt;=$H$32,"III",IF(P33&lt;=$H$33,"I юн",IF(P33&lt;=$H$34,"II юн",IF(P33&lt;=$H$35,"III юн","б/р")))))))))))</f>
        <v xml:space="preserve"> </v>
      </c>
    </row>
    <row r="34" spans="3:33" x14ac:dyDescent="0.25">
      <c r="C34" s="473"/>
      <c r="D34" s="473"/>
      <c r="E34" s="473"/>
      <c r="F34" s="473"/>
      <c r="G34" s="473"/>
      <c r="H34" s="471">
        <v>36.200000000000003</v>
      </c>
      <c r="I34" s="72" t="str">
        <f>IF(ISBLANK(H34)," ",IF(ISTEXT(H34)," ",IF(H34&lt;=Нормативы!$H$27,"МСМК",IF(H34&lt;=Нормативы!$H$28,"МС",IF(H34&lt;=Нормативы!$H$29,"КМС",IF(H34&lt;=Нормативы!$H$30,"I",IF(H34&lt;=Нормативы!$H$31,"II",IF(H34&lt;=Нормативы!$H$32,"III",IF(H34&lt;=Нормативы!$H$33,"I юн",IF(H34&lt;=Нормативы!$H$34,"II юн",IF(H34&lt;=Нормативы!$H$35,"III юн","б/р")))))))))))</f>
        <v>II юн</v>
      </c>
      <c r="J34" s="72" t="str">
        <f>IF(ISBLANK(H34)," ",IF(ISTEXT(H34)," ",IF(H34&lt;=Нормативы!$H$27,"МСМК",IF(H34&lt;=Нормативы!$H$28,"МС",IF(H34&lt;=Нормативы!$H$29,"КМС",IF(H34&lt;=Нормативы!$H$30,"I",IF(H34&lt;=Нормативы!$H$31,"II",IF(H34&lt;=Нормативы!$H$32,"III",IF(H34&lt;=Нормативы!$H$33,"I юн",IF(H34&lt;=Нормативы!$H$34,"II юн",IF(H34&lt;=Нормативы!$H$35,"III юн","б/р")))))))))))</f>
        <v>II юн</v>
      </c>
      <c r="K34" s="1048"/>
      <c r="L34" s="1047">
        <f t="shared" si="19"/>
        <v>36</v>
      </c>
      <c r="M34" s="72" t="str">
        <f>IF(ISBLANK(L34)," ",IF(ISTEXT(L34)," ",IF(L34&lt;=Нормативы!$H$27,"КМС",IF(L34&lt;=Нормативы!$H$28,"КМС",IF(L34&lt;=Нормативы!$L$29,"КМС",IF(L34&lt;=Нормативы!$L$30,"I",IF(L34&lt;=Нормативы!$L$31,"II",IF(L34&lt;=Нормативы!$L$32,"III",IF(L34&lt;=Нормативы!$L$33,"I юн",IF(L34&lt;=Нормативы!$L$34,"II юн",IF(L34&lt;=Нормативы!$L$35,"III юн","б/р")))))))))))</f>
        <v>II юн</v>
      </c>
      <c r="N34" s="72" t="str">
        <f>IF(ISBLANK(L34)," ",IF(ISTEXT(L34)," ",IF(L34&lt;=Нормативы!$H$27,"КМС",IF(L34&lt;=Нормативы!$H$28,"КМС",IF(L34&lt;=Нормативы!$L$29,"КМС",IF(L34&lt;=Нормативы!$L$30,"I",IF(L34&lt;=Нормативы!$L$31,"II",IF(L34&lt;=Нормативы!$L$32,"III",IF(L34&lt;=Нормативы!$L$33,"I юн",IF(L34&lt;=Нормативы!$L$34,"II юн",IF(L34&lt;=Нормативы!$L$35,"III юн","б/р")))))))))))</f>
        <v>II юн</v>
      </c>
      <c r="O34" s="72"/>
      <c r="Q34" s="72" t="str">
        <f t="shared" ref="Q34" si="25">IF(ISBLANK(P34)," ",IF(ISTEXT(P34)," ",IF(P34&lt;=$H$27,"МСМК",IF(P34&lt;=$H$28,"МС",IF(P34&lt;=$H$29,"КМС",IF(P34&lt;=$H$30,"I",IF(P34&lt;=$H$31,"II",IF(P34&lt;=$H$32,"III",IF(P34&lt;=$H$33,"I юн",IF(P34&lt;=$H$34,"II юн",IF(P34&lt;=$H$35,"III юн","б/р")))))))))))</f>
        <v xml:space="preserve"> </v>
      </c>
    </row>
    <row r="35" spans="3:33" x14ac:dyDescent="0.25">
      <c r="C35" s="473"/>
      <c r="D35" s="473"/>
      <c r="E35" s="473"/>
      <c r="F35" s="473"/>
      <c r="G35" s="473"/>
      <c r="H35" s="471">
        <v>39.200000000000003</v>
      </c>
      <c r="I35" s="72" t="str">
        <f>IF(ISBLANK(H35)," ",IF(ISTEXT(H35)," ",IF(H35&lt;=Нормативы!$H$27,"МСМК",IF(H35&lt;=Нормативы!$H$28,"МС",IF(H35&lt;=Нормативы!$H$29,"КМС",IF(H35&lt;=Нормативы!$H$30,"I",IF(H35&lt;=Нормативы!$H$31,"II",IF(H35&lt;=Нормативы!$H$32,"III",IF(H35&lt;=Нормативы!$H$33,"I юн",IF(H35&lt;=Нормативы!$H$34,"II юн",IF(H35&lt;=Нормативы!$H$35,"III юн","б/р")))))))))))</f>
        <v>III юн</v>
      </c>
      <c r="J35" s="72" t="str">
        <f>IF(ISBLANK(H35)," ",IF(ISTEXT(H35)," ",IF(H35&lt;=Нормативы!$H$27,"МСМК",IF(H35&lt;=Нормативы!$H$28,"МС",IF(H35&lt;=Нормативы!$H$29,"КМС",IF(H35&lt;=Нормативы!$H$30,"I",IF(H35&lt;=Нормативы!$H$31,"II",IF(H35&lt;=Нормативы!$H$32,"III",IF(H35&lt;=Нормативы!$H$33,"I юн",IF(H35&lt;=Нормативы!$H$34,"II юн",IF(H35&lt;=Нормативы!$H$35,"III юн","б/р")))))))))))</f>
        <v>III юн</v>
      </c>
      <c r="K35" s="1048"/>
      <c r="L35" s="1047">
        <f t="shared" si="19"/>
        <v>39</v>
      </c>
      <c r="M35" s="72" t="str">
        <f>IF(ISBLANK(L35)," ",IF(ISTEXT(L35)," ",IF(L35&lt;=Нормативы!$H$27,"КМС",IF(L35&lt;=Нормативы!$H$28,"КМС",IF(L35&lt;=Нормативы!$L$29,"КМС",IF(L35&lt;=Нормативы!$L$30,"I",IF(L35&lt;=Нормативы!$L$31,"II",IF(L35&lt;=Нормативы!$L$32,"III",IF(L35&lt;=Нормативы!$L$33,"I юн",IF(L35&lt;=Нормативы!$L$34,"II юн",IF(L35&lt;=Нормативы!$L$35,"III юн","б/р")))))))))))</f>
        <v>III юн</v>
      </c>
      <c r="N35" s="72" t="str">
        <f>IF(ISBLANK(L35)," ",IF(ISTEXT(L35)," ",IF(L35&lt;=Нормативы!$H$27,"КМС",IF(L35&lt;=Нормативы!$H$28,"КМС",IF(L35&lt;=Нормативы!$L$29,"КМС",IF(L35&lt;=Нормативы!$L$30,"I",IF(L35&lt;=Нормативы!$L$31,"II",IF(L35&lt;=Нормативы!$L$32,"III",IF(L35&lt;=Нормативы!$L$33,"I юн",IF(L35&lt;=Нормативы!$L$34,"II юн",IF(L35&lt;=Нормативы!$L$35,"III юн","б/р")))))))))))</f>
        <v>III юн</v>
      </c>
      <c r="O35" s="72"/>
      <c r="Q35" s="72" t="str">
        <f t="shared" ref="Q35" si="26">IF(ISBLANK(P35)," ",IF(ISTEXT(P35)," ",IF(P35&lt;=$H$27,"МСМК",IF(P35&lt;=$H$28,"МС",IF(P35&lt;=$H$29,"КМС",IF(P35&lt;=$H$30,"I",IF(P35&lt;=$H$31,"II",IF(P35&lt;=$H$32,"III",IF(P35&lt;=$H$33,"I юн",IF(P35&lt;=$H$34,"II юн",IF(P35&lt;=$H$35,"III юн","б/р")))))))))))</f>
        <v xml:space="preserve"> </v>
      </c>
    </row>
    <row r="36" spans="3:33" x14ac:dyDescent="0.25">
      <c r="C36" s="473"/>
      <c r="D36" s="473"/>
      <c r="E36" s="473"/>
      <c r="F36" s="473"/>
      <c r="G36" s="473"/>
      <c r="H36" s="474"/>
      <c r="I36" s="473"/>
      <c r="J36" s="473"/>
      <c r="K36" s="1048"/>
      <c r="L36" s="473"/>
      <c r="M36" s="473"/>
      <c r="N36" s="473"/>
      <c r="P36" s="1055"/>
      <c r="Q36" s="473"/>
      <c r="R36" s="1055"/>
      <c r="S36" s="1055"/>
      <c r="T36" s="1055"/>
      <c r="U36" s="1055"/>
      <c r="V36" s="1055"/>
      <c r="W36" s="1055"/>
      <c r="X36" s="1055"/>
      <c r="Y36" s="1055"/>
      <c r="Z36" s="1055"/>
      <c r="AA36" s="1055"/>
      <c r="AB36" s="1055"/>
      <c r="AC36" s="1055"/>
      <c r="AD36" s="1055"/>
      <c r="AE36" s="1055"/>
      <c r="AF36" s="1056"/>
      <c r="AG36" s="1055"/>
    </row>
    <row r="37" spans="3:33" x14ac:dyDescent="0.25">
      <c r="C37" s="467" t="s">
        <v>167</v>
      </c>
      <c r="D37" s="473"/>
      <c r="E37" s="473"/>
      <c r="F37" s="473"/>
      <c r="G37" s="473"/>
      <c r="H37" s="474"/>
      <c r="I37" s="473"/>
      <c r="J37" s="473"/>
      <c r="K37" s="1057"/>
      <c r="L37" s="473"/>
      <c r="M37" s="473"/>
      <c r="N37" s="473"/>
      <c r="P37" s="1056"/>
      <c r="Q37" s="473"/>
      <c r="R37" s="1056"/>
      <c r="S37" s="1056"/>
      <c r="T37" s="1056"/>
      <c r="U37" s="1056"/>
      <c r="V37" s="1056"/>
      <c r="W37" s="1056"/>
      <c r="X37" s="1056"/>
      <c r="Y37" s="1056"/>
      <c r="Z37" s="1056"/>
      <c r="AA37" s="1056"/>
      <c r="AB37" s="1056"/>
      <c r="AC37" s="1056"/>
      <c r="AD37" s="1056"/>
      <c r="AE37" s="1056"/>
      <c r="AF37" s="1056"/>
      <c r="AG37" s="1056"/>
    </row>
    <row r="38" spans="3:33" x14ac:dyDescent="0.25">
      <c r="C38" s="473"/>
      <c r="D38" s="473"/>
      <c r="E38" s="473"/>
      <c r="F38" s="473"/>
      <c r="G38" s="473"/>
      <c r="H38" s="471">
        <v>19.3</v>
      </c>
      <c r="I38" s="72" t="str">
        <f>IF(ISBLANK(H38)," ",IF(ISTEXT(H38)," ",IF(H38&lt;=Нормативы!$H$38,"МСМК",IF(H38&lt;=Нормативы!$H$39,"МС",IF(H38&lt;=Нормативы!$H$40,"КМС",IF(H38&lt;=Нормативы!$H$41,"I",IF(H38&lt;=Нормативы!$H$42,"II",IF(H38&lt;=Нормативы!$H$43,"III",IF(H38&lt;=Нормативы!$H$44,"I юн",IF(H38&lt;=Нормативы!$H$45,"II юн",IF(H38&lt;=Нормативы!$H$46,"III юн","б/р")))))))))))</f>
        <v>МСМК</v>
      </c>
      <c r="J38" s="72" t="str">
        <f>IF(ISBLANK(H38)," ",IF(ISTEXT(H38)," ",IF(H38&lt;=Нормативы!$H$38,"МСМК",IF(H38&lt;=Нормативы!$H$39,"МС",IF(H38&lt;=Нормативы!$H$40,"КМС",IF(H38&lt;=Нормативы!$H$41,"I",IF(H38&lt;=Нормативы!$H$42,"II",IF(H38&lt;=Нормативы!$H$43,"III",IF(H38&lt;=Нормативы!$H$44,"I юн",IF(H38&lt;=Нормативы!$H$45,"II юн",IF(H38&lt;=Нормативы!$H$46,"III юн","б/р")))))))))))</f>
        <v>МСМК</v>
      </c>
      <c r="K38" s="1048"/>
      <c r="L38" s="471"/>
      <c r="M38" s="72" t="str">
        <f>IF(ISBLANK(L38)," ",IF(ISTEXT(L38)," ",IF(L38&lt;=Нормативы!$H$38,"КМС",IF(L38&lt;=Нормативы!$H$39,"КМС",IF(L38&lt;=Нормативы!$L$40,"КМС",IF(L38&lt;=Нормативы!$L$41,"I",IF(L38&lt;=Нормативы!$L$42,"II",IF(L38&lt;=Нормативы!$L$43,"III",IF(L38&lt;=Нормативы!$L$44,"I юн",IF(L38&lt;=Нормативы!$L$45,"II юн",IF(L38&lt;=Нормативы!$L$46,"III юн","б/р")))))))))))</f>
        <v xml:space="preserve"> </v>
      </c>
      <c r="N38" s="72" t="str">
        <f>IF(ISBLANK(L38)," ",IF(ISTEXT(L38)," ",IF(L38&lt;=19.4,"МСМК",IF(L38&lt;=20.5,"МС",IF(L38&lt;=21.3,"КМС",IF(L38&lt;=23,"I",IF(L38&lt;=24.8,"II",IF(L38&lt;=26.5,"III",IF(L38&lt;=29.8,"I юн",IF(L38&lt;=32.4,"II юн",IF(L38&lt;=35.5,"III юн","б/р")))))))))))</f>
        <v xml:space="preserve"> </v>
      </c>
      <c r="O38" s="1050"/>
      <c r="P38" s="1055"/>
      <c r="Q38" s="72" t="str">
        <f>IF(ISBLANK(P38)," ",IF(ISTEXT(P38)," ",IF(P38&lt;=$H$38,"МСМК",IF(P38&lt;=$H$39,"МС",IF(P38&lt;=$H$40,"КМС",IF(P38&lt;=$H$41,"I",IF(P38&lt;=$H$42,"II",IF(P38&lt;=$H$43,"III",IF(P38&lt;=$H$44,"I юн",IF(P38&lt;=$H$45,"II юн",IF(P38&lt;=$H$46,"III юн","б/р")))))))))))</f>
        <v xml:space="preserve"> </v>
      </c>
      <c r="R38" s="1055"/>
      <c r="S38" s="1055"/>
      <c r="T38" s="1055"/>
      <c r="U38" s="1055"/>
      <c r="V38" s="1055"/>
      <c r="W38" s="1055"/>
      <c r="X38" s="1055"/>
      <c r="Y38" s="1055"/>
      <c r="Z38" s="1055"/>
      <c r="AA38" s="1055"/>
      <c r="AB38" s="1055"/>
      <c r="AC38" s="1055"/>
      <c r="AD38" s="1055"/>
      <c r="AE38" s="1055"/>
      <c r="AF38" s="1056"/>
      <c r="AG38" s="1055"/>
    </row>
    <row r="39" spans="3:33" x14ac:dyDescent="0.25">
      <c r="C39" s="473"/>
      <c r="D39" s="473"/>
      <c r="E39" s="473"/>
      <c r="F39" s="473"/>
      <c r="G39" s="473"/>
      <c r="H39" s="471">
        <v>20.2</v>
      </c>
      <c r="I39" s="72" t="str">
        <f>IF(ISBLANK(H39)," ",IF(ISTEXT(H39)," ",IF(H39&lt;=Нормативы!$H$38,"МСМК",IF(H39&lt;=Нормативы!$H$39,"МС",IF(H39&lt;=Нормативы!$H$40,"КМС",IF(H39&lt;=Нормативы!$H$41,"I",IF(H39&lt;=Нормативы!$H$42,"II",IF(H39&lt;=Нормативы!$H$43,"III",IF(H39&lt;=Нормативы!$H$44,"I юн",IF(H39&lt;=Нормативы!$H$45,"II юн",IF(H39&lt;=Нормативы!$H$46,"III юн","б/р")))))))))))</f>
        <v>МС</v>
      </c>
      <c r="J39" s="72" t="str">
        <f>IF(ISBLANK(H39)," ",IF(ISTEXT(H39)," ",IF(H39&lt;=Нормативы!$H$38,"МСМК",IF(H39&lt;=Нормативы!$H$39,"МС",IF(H39&lt;=Нормативы!$H$40,"КМС",IF(H39&lt;=Нормативы!$H$41,"I",IF(H39&lt;=Нормативы!$H$42,"II",IF(H39&lt;=Нормативы!$H$43,"III",IF(H39&lt;=Нормативы!$H$44,"I юн",IF(H39&lt;=Нормативы!$H$45,"II юн",IF(H39&lt;=Нормативы!$H$46,"III юн","б/р")))))))))))</f>
        <v>МС</v>
      </c>
      <c r="K39" s="1048"/>
      <c r="L39" s="471"/>
      <c r="M39" s="72" t="str">
        <f>IF(ISBLANK(L39)," ",IF(ISTEXT(L39)," ",IF(L39&lt;=Нормативы!$H$38,"КМС",IF(L39&lt;=Нормативы!$H$39,"КМС",IF(L39&lt;=Нормативы!$L$40,"КМС",IF(L39&lt;=Нормативы!$L$41,"I",IF(L39&lt;=Нормативы!$L$42,"II",IF(L39&lt;=Нормативы!$L$43,"III",IF(L39&lt;=Нормативы!$L$44,"I юн",IF(L39&lt;=Нормативы!$L$45,"II юн",IF(L39&lt;=Нормативы!$L$46,"III юн","б/р")))))))))))</f>
        <v xml:space="preserve"> </v>
      </c>
      <c r="N39" s="72" t="str">
        <f>IF(ISBLANK(L39)," ",IF(ISTEXT(L39)," ",IF(L39&lt;=19.4,"МСМК",IF(L39&lt;=20.5,"МС",IF(L39&lt;=21.3,"КМС",IF(L39&lt;=23,"I",IF(L39&lt;=24.8,"II",IF(L39&lt;=26.5,"III",IF(L39&lt;=29.8,"I юн",IF(L39&lt;=32.4,"II юн",IF(L39&lt;=35.5,"III юн","б/р")))))))))))</f>
        <v xml:space="preserve"> </v>
      </c>
      <c r="O39" s="1050"/>
      <c r="P39" s="1056"/>
      <c r="Q39" s="72" t="str">
        <f t="shared" ref="Q39" si="27">IF(ISBLANK(P39)," ",IF(ISTEXT(P39)," ",IF(P39&lt;=$H$38,"МСМК",IF(P39&lt;=$H$39,"МС",IF(P39&lt;=$H$40,"КМС",IF(P39&lt;=$H$41,"I",IF(P39&lt;=$H$42,"II",IF(P39&lt;=$H$43,"III",IF(P39&lt;=$H$44,"I юн",IF(P39&lt;=$H$45,"II юн",IF(P39&lt;=$H$46,"III юн","б/р")))))))))))</f>
        <v xml:space="preserve"> </v>
      </c>
      <c r="R39" s="1056"/>
      <c r="S39" s="1056"/>
      <c r="T39" s="1056"/>
      <c r="U39" s="1056"/>
      <c r="V39" s="1056"/>
      <c r="W39" s="1056"/>
      <c r="X39" s="1056"/>
      <c r="Y39" s="1056"/>
      <c r="Z39" s="1056"/>
      <c r="AA39" s="1056"/>
      <c r="AB39" s="1056"/>
      <c r="AC39" s="1056"/>
      <c r="AD39" s="1056"/>
      <c r="AE39" s="1056"/>
      <c r="AF39" s="1056"/>
      <c r="AG39" s="1056"/>
    </row>
    <row r="40" spans="3:33" x14ac:dyDescent="0.25">
      <c r="C40" s="473"/>
      <c r="D40" s="473"/>
      <c r="E40" s="473"/>
      <c r="F40" s="473"/>
      <c r="G40" s="473"/>
      <c r="H40" s="471">
        <v>21.2</v>
      </c>
      <c r="I40" s="72" t="str">
        <f>IF(ISBLANK(H40)," ",IF(ISTEXT(H40)," ",IF(H40&lt;=Нормативы!$H$38,"МСМК",IF(H40&lt;=Нормативы!$H$39,"МС",IF(H40&lt;=Нормативы!$H$40,"КМС",IF(H40&lt;=Нормативы!$H$41,"I",IF(H40&lt;=Нормативы!$H$42,"II",IF(H40&lt;=Нормативы!$H$43,"III",IF(H40&lt;=Нормативы!$H$44,"I юн",IF(H40&lt;=Нормативы!$H$45,"II юн",IF(H40&lt;=Нормативы!$H$46,"III юн","б/р")))))))))))</f>
        <v>КМС</v>
      </c>
      <c r="J40" s="72" t="str">
        <f>IF(ISBLANK(H40)," ",IF(ISTEXT(H40)," ",IF(H40&lt;=Нормативы!$H$38,"МСМК",IF(H40&lt;=Нормативы!$H$39,"МС",IF(H40&lt;=Нормативы!$H$40,"КМС",IF(H40&lt;=Нормативы!$H$41,"I",IF(H40&lt;=Нормативы!$H$42,"II",IF(H40&lt;=Нормативы!$H$43,"III",IF(H40&lt;=Нормативы!$H$44,"I юн",IF(H40&lt;=Нормативы!$H$45,"II юн",IF(H40&lt;=Нормативы!$H$46,"III юн","б/р")))))))))))</f>
        <v>КМС</v>
      </c>
      <c r="K40" s="1048"/>
      <c r="L40" s="1047">
        <f t="shared" ref="L40:L46" si="28">H40-0.2</f>
        <v>21</v>
      </c>
      <c r="M40" s="72" t="str">
        <f>IF(ISBLANK(L40)," ",IF(ISTEXT(L40)," ",IF(L40&lt;=Нормативы!$H$38,"КМС",IF(L40&lt;=Нормативы!$H$39,"КМС",IF(L40&lt;=Нормативы!$L$40,"КМС",IF(L40&lt;=Нормативы!$L$41,"I",IF(L40&lt;=Нормативы!$L$42,"II",IF(L40&lt;=Нормативы!$L$43,"III",IF(L40&lt;=Нормативы!$L$44,"I юн",IF(L40&lt;=Нормативы!$L$45,"II юн",IF(L40&lt;=Нормативы!$L$46,"III юн","б/р")))))))))))</f>
        <v>КМС</v>
      </c>
      <c r="N40" s="72" t="str">
        <f>IF(ISBLANK(L40)," ",IF(ISTEXT(L40)," ",IF(L40&lt;=Нормативы!$H$38,"КМС",IF(L40&lt;=Нормативы!$H$39,"КМС",IF(L40&lt;=Нормативы!$L$40,"КМС",IF(L40&lt;=Нормативы!$L$41,"I",IF(L40&lt;=Нормативы!$L$42,"II",IF(L40&lt;=Нормативы!$L$43,"III",IF(L40&lt;=Нормативы!$L$44,"I юн",IF(L40&lt;=Нормативы!$L$45,"II юн",IF(L40&lt;=Нормативы!$L$46,"III юн","б/р")))))))))))</f>
        <v>КМС</v>
      </c>
      <c r="O40" s="72"/>
      <c r="Q40" s="72" t="str">
        <f t="shared" ref="Q40" si="29">IF(ISBLANK(P40)," ",IF(ISTEXT(P40)," ",IF(P40&lt;=$H$38,"МСМК",IF(P40&lt;=$H$39,"МС",IF(P40&lt;=$H$40,"КМС",IF(P40&lt;=$H$41,"I",IF(P40&lt;=$H$42,"II",IF(P40&lt;=$H$43,"III",IF(P40&lt;=$H$44,"I юн",IF(P40&lt;=$H$45,"II юн",IF(P40&lt;=$H$46,"III юн","б/р")))))))))))</f>
        <v xml:space="preserve"> </v>
      </c>
    </row>
    <row r="41" spans="3:33" x14ac:dyDescent="0.25">
      <c r="C41" s="473"/>
      <c r="D41" s="473"/>
      <c r="E41" s="473"/>
      <c r="F41" s="473"/>
      <c r="G41" s="473"/>
      <c r="H41" s="471">
        <v>22.9</v>
      </c>
      <c r="I41" s="72" t="str">
        <f>IF(ISBLANK(H41)," ",IF(ISTEXT(H41)," ",IF(H41&lt;=Нормативы!$H$38,"МСМК",IF(H41&lt;=Нормативы!$H$39,"МС",IF(H41&lt;=Нормативы!$H$40,"КМС",IF(H41&lt;=Нормативы!$H$41,"I",IF(H41&lt;=Нормативы!$H$42,"II",IF(H41&lt;=Нормативы!$H$43,"III",IF(H41&lt;=Нормативы!$H$44,"I юн",IF(H41&lt;=Нормативы!$H$45,"II юн",IF(H41&lt;=Нормативы!$H$46,"III юн","б/р")))))))))))</f>
        <v>I</v>
      </c>
      <c r="J41" s="72" t="str">
        <f>IF(ISBLANK(H41)," ",IF(ISTEXT(H41)," ",IF(H41&lt;=Нормативы!$H$38,"МСМК",IF(H41&lt;=Нормативы!$H$39,"МС",IF(H41&lt;=Нормативы!$H$40,"КМС",IF(H41&lt;=Нормативы!$H$41,"I",IF(H41&lt;=Нормативы!$H$42,"II",IF(H41&lt;=Нормативы!$H$43,"III",IF(H41&lt;=Нормативы!$H$44,"I юн",IF(H41&lt;=Нормативы!$H$45,"II юн",IF(H41&lt;=Нормативы!$H$46,"III юн","б/р")))))))))))</f>
        <v>I</v>
      </c>
      <c r="K41" s="1048"/>
      <c r="L41" s="1047">
        <f t="shared" si="28"/>
        <v>22.7</v>
      </c>
      <c r="M41" s="72" t="str">
        <f>IF(ISBLANK(L41)," ",IF(ISTEXT(L41)," ",IF(L41&lt;=Нормативы!$H$38,"КМС",IF(L41&lt;=Нормативы!$H$39,"КМС",IF(L41&lt;=Нормативы!$L$40,"КМС",IF(L41&lt;=Нормативы!$L$41,"I",IF(L41&lt;=Нормативы!$L$42,"II",IF(L41&lt;=Нормативы!$L$43,"III",IF(L41&lt;=Нормативы!$L$44,"I юн",IF(L41&lt;=Нормативы!$L$45,"II юн",IF(L41&lt;=Нормативы!$L$46,"III юн","б/р")))))))))))</f>
        <v>I</v>
      </c>
      <c r="N41" s="72" t="str">
        <f>IF(ISBLANK(L41)," ",IF(ISTEXT(L41)," ",IF(L41&lt;=Нормативы!$H$38,"КМС",IF(L41&lt;=Нормативы!$H$39,"КМС",IF(L41&lt;=Нормативы!$L$40,"КМС",IF(L41&lt;=Нормативы!$L$41,"I",IF(L41&lt;=Нормативы!$L$42,"II",IF(L41&lt;=Нормативы!$L$43,"III",IF(L41&lt;=Нормативы!$L$44,"I юн",IF(L41&lt;=Нормативы!$L$45,"II юн",IF(L41&lt;=Нормативы!$L$46,"III юн","б/р")))))))))))</f>
        <v>I</v>
      </c>
      <c r="O41" s="72"/>
      <c r="Q41" s="72" t="str">
        <f t="shared" ref="Q41" si="30">IF(ISBLANK(P41)," ",IF(ISTEXT(P41)," ",IF(P41&lt;=$H$38,"МСМК",IF(P41&lt;=$H$39,"МС",IF(P41&lt;=$H$40,"КМС",IF(P41&lt;=$H$41,"I",IF(P41&lt;=$H$42,"II",IF(P41&lt;=$H$43,"III",IF(P41&lt;=$H$44,"I юн",IF(P41&lt;=$H$45,"II юн",IF(P41&lt;=$H$46,"III юн","б/р")))))))))))</f>
        <v xml:space="preserve"> </v>
      </c>
    </row>
    <row r="42" spans="3:33" x14ac:dyDescent="0.25">
      <c r="C42" s="473"/>
      <c r="D42" s="473"/>
      <c r="E42" s="473"/>
      <c r="F42" s="473"/>
      <c r="G42" s="473"/>
      <c r="H42" s="471">
        <v>24.7</v>
      </c>
      <c r="I42" s="72" t="str">
        <f>IF(ISBLANK(H42)," ",IF(ISTEXT(H42)," ",IF(H42&lt;=Нормативы!$H$38,"МСМК",IF(H42&lt;=Нормативы!$H$39,"МС",IF(H42&lt;=Нормативы!$H$40,"КМС",IF(H42&lt;=Нормативы!$H$41,"I",IF(H42&lt;=Нормативы!$H$42,"II",IF(H42&lt;=Нормативы!$H$43,"III",IF(H42&lt;=Нормативы!$H$44,"I юн",IF(H42&lt;=Нормативы!$H$45,"II юн",IF(H42&lt;=Нормативы!$H$46,"III юн","б/р")))))))))))</f>
        <v>II</v>
      </c>
      <c r="J42" s="72" t="str">
        <f>IF(ISBLANK(H42)," ",IF(ISTEXT(H42)," ",IF(H42&lt;=Нормативы!$H$38,"МСМК",IF(H42&lt;=Нормативы!$H$39,"МС",IF(H42&lt;=Нормативы!$H$40,"КМС",IF(H42&lt;=Нормативы!$H$41,"I",IF(H42&lt;=Нормативы!$H$42,"II",IF(H42&lt;=Нормативы!$H$43,"III",IF(H42&lt;=Нормативы!$H$44,"I юн",IF(H42&lt;=Нормативы!$H$45,"II юн",IF(H42&lt;=Нормативы!$H$46,"III юн","б/р")))))))))))</f>
        <v>II</v>
      </c>
      <c r="K42" s="1048"/>
      <c r="L42" s="1047">
        <f t="shared" si="28"/>
        <v>24.5</v>
      </c>
      <c r="M42" s="72" t="str">
        <f>IF(ISBLANK(L42)," ",IF(ISTEXT(L42)," ",IF(L42&lt;=Нормативы!$H$38,"КМС",IF(L42&lt;=Нормативы!$H$39,"КМС",IF(L42&lt;=Нормативы!$L$40,"КМС",IF(L42&lt;=Нормативы!$L$41,"I",IF(L42&lt;=Нормативы!$L$42,"II",IF(L42&lt;=Нормативы!$L$43,"III",IF(L42&lt;=Нормативы!$L$44,"I юн",IF(L42&lt;=Нормативы!$L$45,"II юн",IF(L42&lt;=Нормативы!$L$46,"III юн","б/р")))))))))))</f>
        <v>II</v>
      </c>
      <c r="N42" s="72" t="str">
        <f>IF(ISBLANK(L42)," ",IF(ISTEXT(L42)," ",IF(L42&lt;=Нормативы!$H$38,"КМС",IF(L42&lt;=Нормативы!$H$39,"КМС",IF(L42&lt;=Нормативы!$L$40,"КМС",IF(L42&lt;=Нормативы!$L$41,"I",IF(L42&lt;=Нормативы!$L$42,"II",IF(L42&lt;=Нормативы!$L$43,"III",IF(L42&lt;=Нормативы!$L$44,"I юн",IF(L42&lt;=Нормативы!$L$45,"II юн",IF(L42&lt;=Нормативы!$L$46,"III юн","б/р")))))))))))</f>
        <v>II</v>
      </c>
      <c r="O42" s="72"/>
      <c r="Q42" s="72" t="str">
        <f t="shared" ref="Q42" si="31">IF(ISBLANK(P42)," ",IF(ISTEXT(P42)," ",IF(P42&lt;=$H$38,"МСМК",IF(P42&lt;=$H$39,"МС",IF(P42&lt;=$H$40,"КМС",IF(P42&lt;=$H$41,"I",IF(P42&lt;=$H$42,"II",IF(P42&lt;=$H$43,"III",IF(P42&lt;=$H$44,"I юн",IF(P42&lt;=$H$45,"II юн",IF(P42&lt;=$H$46,"III юн","б/р")))))))))))</f>
        <v xml:space="preserve"> </v>
      </c>
    </row>
    <row r="43" spans="3:33" x14ac:dyDescent="0.25">
      <c r="C43" s="473"/>
      <c r="D43" s="473"/>
      <c r="E43" s="473"/>
      <c r="F43" s="473"/>
      <c r="G43" s="473"/>
      <c r="H43" s="471">
        <v>26.3</v>
      </c>
      <c r="I43" s="72" t="str">
        <f>IF(ISBLANK(H43)," ",IF(ISTEXT(H43)," ",IF(H43&lt;=Нормативы!$H$38,"МСМК",IF(H43&lt;=Нормативы!$H$39,"МС",IF(H43&lt;=Нормативы!$H$40,"КМС",IF(H43&lt;=Нормативы!$H$41,"I",IF(H43&lt;=Нормативы!$H$42,"II",IF(H43&lt;=Нормативы!$H$43,"III",IF(H43&lt;=Нормативы!$H$44,"I юн",IF(H43&lt;=Нормативы!$H$45,"II юн",IF(H43&lt;=Нормативы!$H$46,"III юн","б/р")))))))))))</f>
        <v>III</v>
      </c>
      <c r="J43" s="72" t="str">
        <f>IF(ISBLANK(H43)," ",IF(ISTEXT(H43)," ",IF(H43&lt;=Нормативы!$H$38,"МСМК",IF(H43&lt;=Нормативы!$H$39,"МС",IF(H43&lt;=Нормативы!$H$40,"КМС",IF(H43&lt;=Нормативы!$H$41,"I",IF(H43&lt;=Нормативы!$H$42,"II",IF(H43&lt;=Нормативы!$H$43,"III",IF(H43&lt;=Нормативы!$H$44,"I юн",IF(H43&lt;=Нормативы!$H$45,"II юн",IF(H43&lt;=Нормативы!$H$46,"III юн","б/р")))))))))))</f>
        <v>III</v>
      </c>
      <c r="K43" s="1048"/>
      <c r="L43" s="1047">
        <f t="shared" si="28"/>
        <v>26.1</v>
      </c>
      <c r="M43" s="72" t="str">
        <f>IF(ISBLANK(L43)," ",IF(ISTEXT(L43)," ",IF(L43&lt;=Нормативы!$H$38,"КМС",IF(L43&lt;=Нормативы!$H$39,"КМС",IF(L43&lt;=Нормативы!$L$40,"КМС",IF(L43&lt;=Нормативы!$L$41,"I",IF(L43&lt;=Нормативы!$L$42,"II",IF(L43&lt;=Нормативы!$L$43,"III",IF(L43&lt;=Нормативы!$L$44,"I юн",IF(L43&lt;=Нормативы!$L$45,"II юн",IF(L43&lt;=Нормативы!$L$46,"III юн","б/р")))))))))))</f>
        <v>III</v>
      </c>
      <c r="N43" s="72" t="str">
        <f>IF(ISBLANK(L43)," ",IF(ISTEXT(L43)," ",IF(L43&lt;=Нормативы!$H$38,"КМС",IF(L43&lt;=Нормативы!$H$39,"КМС",IF(L43&lt;=Нормативы!$L$40,"КМС",IF(L43&lt;=Нормативы!$L$41,"I",IF(L43&lt;=Нормативы!$L$42,"II",IF(L43&lt;=Нормативы!$L$43,"III",IF(L43&lt;=Нормативы!$L$44,"I юн",IF(L43&lt;=Нормативы!$L$45,"II юн",IF(L43&lt;=Нормативы!$L$46,"III юн","б/р")))))))))))</f>
        <v>III</v>
      </c>
      <c r="O43" s="72"/>
      <c r="Q43" s="72" t="str">
        <f t="shared" ref="Q43" si="32">IF(ISBLANK(P43)," ",IF(ISTEXT(P43)," ",IF(P43&lt;=$H$38,"МСМК",IF(P43&lt;=$H$39,"МС",IF(P43&lt;=$H$40,"КМС",IF(P43&lt;=$H$41,"I",IF(P43&lt;=$H$42,"II",IF(P43&lt;=$H$43,"III",IF(P43&lt;=$H$44,"I юн",IF(P43&lt;=$H$45,"II юн",IF(P43&lt;=$H$46,"III юн","б/р")))))))))))</f>
        <v xml:space="preserve"> </v>
      </c>
    </row>
    <row r="44" spans="3:33" x14ac:dyDescent="0.25">
      <c r="C44" s="473"/>
      <c r="D44" s="473"/>
      <c r="E44" s="473"/>
      <c r="F44" s="473"/>
      <c r="G44" s="473"/>
      <c r="H44" s="471">
        <v>29.7</v>
      </c>
      <c r="I44" s="72" t="str">
        <f>IF(ISBLANK(H44)," ",IF(ISTEXT(H44)," ",IF(H44&lt;=Нормативы!$H$38,"МСМК",IF(H44&lt;=Нормативы!$H$39,"МС",IF(H44&lt;=Нормативы!$H$40,"КМС",IF(H44&lt;=Нормативы!$H$41,"I",IF(H44&lt;=Нормативы!$H$42,"II",IF(H44&lt;=Нормативы!$H$43,"III",IF(H44&lt;=Нормативы!$H$44,"I юн",IF(H44&lt;=Нормативы!$H$45,"II юн",IF(H44&lt;=Нормативы!$H$46,"III юн","б/р")))))))))))</f>
        <v>I юн</v>
      </c>
      <c r="J44" s="72" t="str">
        <f>IF(ISBLANK(H44)," ",IF(ISTEXT(H44)," ",IF(H44&lt;=Нормативы!$H$38,"МСМК",IF(H44&lt;=Нормативы!$H$39,"МС",IF(H44&lt;=Нормативы!$H$40,"КМС",IF(H44&lt;=Нормативы!$H$41,"I",IF(H44&lt;=Нормативы!$H$42,"II",IF(H44&lt;=Нормативы!$H$43,"III",IF(H44&lt;=Нормативы!$H$44,"I юн",IF(H44&lt;=Нормативы!$H$45,"II юн",IF(H44&lt;=Нормативы!$H$46,"III юн","б/р")))))))))))</f>
        <v>I юн</v>
      </c>
      <c r="K44" s="1048"/>
      <c r="L44" s="1047">
        <f t="shared" si="28"/>
        <v>29.5</v>
      </c>
      <c r="M44" s="72" t="str">
        <f>IF(ISBLANK(L44)," ",IF(ISTEXT(L44)," ",IF(L44&lt;=Нормативы!$H$38,"КМС",IF(L44&lt;=Нормативы!$H$39,"КМС",IF(L44&lt;=Нормативы!$L$40,"КМС",IF(L44&lt;=Нормативы!$L$41,"I",IF(L44&lt;=Нормативы!$L$42,"II",IF(L44&lt;=Нормативы!$L$43,"III",IF(L44&lt;=Нормативы!$L$44,"I юн",IF(L44&lt;=Нормативы!$L$45,"II юн",IF(L44&lt;=Нормативы!$L$46,"III юн","б/р")))))))))))</f>
        <v>I юн</v>
      </c>
      <c r="N44" s="72" t="str">
        <f>IF(ISBLANK(L44)," ",IF(ISTEXT(L44)," ",IF(L44&lt;=Нормативы!$H$38,"КМС",IF(L44&lt;=Нормативы!$H$39,"КМС",IF(L44&lt;=Нормативы!$L$40,"КМС",IF(L44&lt;=Нормативы!$L$41,"I",IF(L44&lt;=Нормативы!$L$42,"II",IF(L44&lt;=Нормативы!$L$43,"III",IF(L44&lt;=Нормативы!$L$44,"I юн",IF(L44&lt;=Нормативы!$L$45,"II юн",IF(L44&lt;=Нормативы!$L$46,"III юн","б/р")))))))))))</f>
        <v>I юн</v>
      </c>
      <c r="O44" s="72"/>
      <c r="Q44" s="72" t="str">
        <f t="shared" ref="Q44" si="33">IF(ISBLANK(P44)," ",IF(ISTEXT(P44)," ",IF(P44&lt;=$H$38,"МСМК",IF(P44&lt;=$H$39,"МС",IF(P44&lt;=$H$40,"КМС",IF(P44&lt;=$H$41,"I",IF(P44&lt;=$H$42,"II",IF(P44&lt;=$H$43,"III",IF(P44&lt;=$H$44,"I юн",IF(P44&lt;=$H$45,"II юн",IF(P44&lt;=$H$46,"III юн","б/р")))))))))))</f>
        <v xml:space="preserve"> </v>
      </c>
    </row>
    <row r="45" spans="3:33" x14ac:dyDescent="0.25">
      <c r="C45" s="473"/>
      <c r="D45" s="473"/>
      <c r="E45" s="473"/>
      <c r="F45" s="473"/>
      <c r="G45" s="473"/>
      <c r="H45" s="471">
        <v>32.1</v>
      </c>
      <c r="I45" s="72" t="str">
        <f>IF(ISBLANK(H45)," ",IF(ISTEXT(H45)," ",IF(H45&lt;=Нормативы!$H$38,"МСМК",IF(H45&lt;=Нормативы!$H$39,"МС",IF(H45&lt;=Нормативы!$H$40,"КМС",IF(H45&lt;=Нормативы!$H$41,"I",IF(H45&lt;=Нормативы!$H$42,"II",IF(H45&lt;=Нормативы!$H$43,"III",IF(H45&lt;=Нормативы!$H$44,"I юн",IF(H45&lt;=Нормативы!$H$45,"II юн",IF(H45&lt;=Нормативы!$H$46,"III юн","б/р")))))))))))</f>
        <v>II юн</v>
      </c>
      <c r="J45" s="72" t="str">
        <f>IF(ISBLANK(H45)," ",IF(ISTEXT(H45)," ",IF(H45&lt;=Нормативы!$H$38,"МСМК",IF(H45&lt;=Нормативы!$H$39,"МС",IF(H45&lt;=Нормативы!$H$40,"КМС",IF(H45&lt;=Нормативы!$H$41,"I",IF(H45&lt;=Нормативы!$H$42,"II",IF(H45&lt;=Нормативы!$H$43,"III",IF(H45&lt;=Нормативы!$H$44,"I юн",IF(H45&lt;=Нормативы!$H$45,"II юн",IF(H45&lt;=Нормативы!$H$46,"III юн","б/р")))))))))))</f>
        <v>II юн</v>
      </c>
      <c r="K45" s="1048"/>
      <c r="L45" s="1047">
        <f t="shared" si="28"/>
        <v>31.900000000000002</v>
      </c>
      <c r="M45" s="72" t="str">
        <f>IF(ISBLANK(L45)," ",IF(ISTEXT(L45)," ",IF(L45&lt;=Нормативы!$H$38,"КМС",IF(L45&lt;=Нормативы!$H$39,"КМС",IF(L45&lt;=Нормативы!$L$40,"КМС",IF(L45&lt;=Нормативы!$L$41,"I",IF(L45&lt;=Нормативы!$L$42,"II",IF(L45&lt;=Нормативы!$L$43,"III",IF(L45&lt;=Нормативы!$L$44,"I юн",IF(L45&lt;=Нормативы!$L$45,"II юн",IF(L45&lt;=Нормативы!$L$46,"III юн","б/р")))))))))))</f>
        <v>II юн</v>
      </c>
      <c r="N45" s="72" t="str">
        <f>IF(ISBLANK(L45)," ",IF(ISTEXT(L45)," ",IF(L45&lt;=Нормативы!$H$38,"КМС",IF(L45&lt;=Нормативы!$H$39,"КМС",IF(L45&lt;=Нормативы!$L$40,"КМС",IF(L45&lt;=Нормативы!$L$41,"I",IF(L45&lt;=Нормативы!$L$42,"II",IF(L45&lt;=Нормативы!$L$43,"III",IF(L45&lt;=Нормативы!$L$44,"I юн",IF(L45&lt;=Нормативы!$L$45,"II юн",IF(L45&lt;=Нормативы!$L$46,"III юн","б/р")))))))))))</f>
        <v>II юн</v>
      </c>
      <c r="O45" s="72"/>
      <c r="Q45" s="72" t="str">
        <f t="shared" ref="Q45" si="34">IF(ISBLANK(P45)," ",IF(ISTEXT(P45)," ",IF(P45&lt;=$H$38,"МСМК",IF(P45&lt;=$H$39,"МС",IF(P45&lt;=$H$40,"КМС",IF(P45&lt;=$H$41,"I",IF(P45&lt;=$H$42,"II",IF(P45&lt;=$H$43,"III",IF(P45&lt;=$H$44,"I юн",IF(P45&lt;=$H$45,"II юн",IF(P45&lt;=$H$46,"III юн","б/р")))))))))))</f>
        <v xml:space="preserve"> </v>
      </c>
    </row>
    <row r="46" spans="3:33" x14ac:dyDescent="0.25">
      <c r="C46" s="473"/>
      <c r="D46" s="473"/>
      <c r="E46" s="473"/>
      <c r="F46" s="473"/>
      <c r="G46" s="473"/>
      <c r="H46" s="471">
        <v>35.200000000000003</v>
      </c>
      <c r="I46" s="72" t="str">
        <f>IF(ISBLANK(H46)," ",IF(ISTEXT(H46)," ",IF(H46&lt;=Нормативы!$H$38,"МСМК",IF(H46&lt;=Нормативы!$H$39,"МС",IF(H46&lt;=Нормативы!$H$40,"КМС",IF(H46&lt;=Нормативы!$H$41,"I",IF(H46&lt;=Нормативы!$H$42,"II",IF(H46&lt;=Нормативы!$H$43,"III",IF(H46&lt;=Нормативы!$H$44,"I юн",IF(H46&lt;=Нормативы!$H$45,"II юн",IF(H46&lt;=Нормативы!$H$46,"III юн","б/р")))))))))))</f>
        <v>III юн</v>
      </c>
      <c r="J46" s="72" t="str">
        <f>IF(ISBLANK(H46)," ",IF(ISTEXT(H46)," ",IF(H46&lt;=Нормативы!$H$38,"МСМК",IF(H46&lt;=Нормативы!$H$39,"МС",IF(H46&lt;=Нормативы!$H$40,"КМС",IF(H46&lt;=Нормативы!$H$41,"I",IF(H46&lt;=Нормативы!$H$42,"II",IF(H46&lt;=Нормативы!$H$43,"III",IF(H46&lt;=Нормативы!$H$44,"I юн",IF(H46&lt;=Нормативы!$H$45,"II юн",IF(H46&lt;=Нормативы!$H$46,"III юн","б/р")))))))))))</f>
        <v>III юн</v>
      </c>
      <c r="K46" s="1048"/>
      <c r="L46" s="1047">
        <f t="shared" si="28"/>
        <v>35</v>
      </c>
      <c r="M46" s="72" t="str">
        <f>IF(ISBLANK(L46)," ",IF(ISTEXT(L46)," ",IF(L46&lt;=Нормативы!$H$38,"КМС",IF(L46&lt;=Нормативы!$H$39,"КМС",IF(L46&lt;=Нормативы!$L$40,"КМС",IF(L46&lt;=Нормативы!$L$41,"I",IF(L46&lt;=Нормативы!$L$42,"II",IF(L46&lt;=Нормативы!$L$43,"III",IF(L46&lt;=Нормативы!$L$44,"I юн",IF(L46&lt;=Нормативы!$L$45,"II юн",IF(L46&lt;=Нормативы!$L$46,"III юн","б/р")))))))))))</f>
        <v>III юн</v>
      </c>
      <c r="N46" s="72" t="str">
        <f>IF(ISBLANK(L46)," ",IF(ISTEXT(L46)," ",IF(L46&lt;=Нормативы!$H$38,"КМС",IF(L46&lt;=Нормативы!$H$39,"КМС",IF(L46&lt;=Нормативы!$L$40,"КМС",IF(L46&lt;=Нормативы!$L$41,"I",IF(L46&lt;=Нормативы!$L$42,"II",IF(L46&lt;=Нормативы!$L$43,"III",IF(L46&lt;=Нормативы!$L$44,"I юн",IF(L46&lt;=Нормативы!$L$45,"II юн",IF(L46&lt;=Нормативы!$L$46,"III юн","б/р")))))))))))</f>
        <v>III юн</v>
      </c>
      <c r="O46" s="72"/>
      <c r="Q46" s="72" t="str">
        <f t="shared" ref="Q46" si="35">IF(ISBLANK(P46)," ",IF(ISTEXT(P46)," ",IF(P46&lt;=$H$38,"МСМК",IF(P46&lt;=$H$39,"МС",IF(P46&lt;=$H$40,"КМС",IF(P46&lt;=$H$41,"I",IF(P46&lt;=$H$42,"II",IF(P46&lt;=$H$43,"III",IF(P46&lt;=$H$44,"I юн",IF(P46&lt;=$H$45,"II юн",IF(P46&lt;=$H$46,"III юн","б/р")))))))))))</f>
        <v xml:space="preserve"> </v>
      </c>
    </row>
    <row r="47" spans="3:33" x14ac:dyDescent="0.25">
      <c r="C47" s="473"/>
      <c r="D47" s="473"/>
      <c r="E47" s="473"/>
      <c r="F47" s="473"/>
      <c r="G47" s="473"/>
      <c r="H47" s="1047"/>
      <c r="I47" s="473"/>
      <c r="J47" s="473"/>
      <c r="K47" s="1048"/>
      <c r="L47" s="473"/>
      <c r="M47" s="473"/>
      <c r="N47" s="473"/>
      <c r="Q47" s="473"/>
    </row>
    <row r="48" spans="3:33" x14ac:dyDescent="0.25">
      <c r="C48" s="467" t="s">
        <v>147</v>
      </c>
      <c r="D48" s="468"/>
      <c r="E48" s="468"/>
      <c r="F48" s="467"/>
      <c r="G48" s="467"/>
      <c r="H48" s="469"/>
      <c r="I48" s="473"/>
      <c r="J48" s="473"/>
      <c r="K48" s="1059"/>
      <c r="L48" s="473"/>
      <c r="M48" s="473"/>
      <c r="N48" s="473"/>
      <c r="Q48" s="473"/>
    </row>
    <row r="49" spans="3:33" x14ac:dyDescent="0.25">
      <c r="C49" s="18"/>
      <c r="D49" s="18"/>
      <c r="E49" s="18"/>
      <c r="F49" s="18"/>
      <c r="G49" s="18"/>
      <c r="H49" s="1047">
        <v>40</v>
      </c>
      <c r="I49" s="72" t="str">
        <f>IF(ISBLANK(H49)," ",IF(ISTEXT(H49)," ",IF(H49&lt;=Нормативы!$H$49,"МСМК",IF(H49&lt;=Нормативы!$H$50,"МС",IF(H49&lt;=Нормативы!$H$51,"КМС",IF(H49&lt;=Нормативы!$H$52,"I",IF(H49&lt;=Нормативы!$H$53,"II",IF(H49&lt;=Нормативы!$H$54,"III",IF(H49&lt;=Нормативы!$H$55,"I юн",IF(H49&lt;=Нормативы!$H$56,"II юн",IF(H49&lt;=Нормативы!$H$57,"III юн","б/р")))))))))))</f>
        <v>МСМК</v>
      </c>
      <c r="J49" s="72" t="str">
        <f>IF(ISBLANK(H49)," ",IF(ISTEXT(H49)," ",IF(H49&lt;=Нормативы!$H$49,"МСМК",IF(H49&lt;=Нормативы!$H$50,"МС",IF(H49&lt;=Нормативы!$H$51,"КМС",IF(H49&lt;=Нормативы!$H$52,"I",IF(H49&lt;=Нормативы!$H$53,"II",IF(H49&lt;=Нормативы!$H$54,"III",IF(H49&lt;=Нормативы!$H$55,"I юн",IF(H49&lt;=Нормативы!$H$56,"II юн",IF(H49&lt;=Нормативы!$H$57,"III юн","б/р")))))))))))</f>
        <v>МСМК</v>
      </c>
      <c r="K49" s="1048"/>
      <c r="L49" s="1047"/>
      <c r="M49" s="72" t="str">
        <f>IF(ISBLANK(L49)," ",IF(ISTEXT(L49)," ",IF(L49&lt;=Нормативы!$H$49,"КМС",IF(L49&lt;=Нормативы!$H$50,"КМС",IF(L49&lt;=Нормативы!$L$51,"КМС",IF(L49&lt;=Нормативы!$L$52,"I",IF(L49&lt;=Нормативы!$L$53,"II",IF(L49&lt;=Нормативы!$L$54,"III",IF(L49&lt;=Нормативы!$L$55,"I юн",IF(L49&lt;=Нормативы!$L$56,"II юн",IF(L49&lt;=Нормативы!$L$57,"III юн","б/р")))))))))))</f>
        <v xml:space="preserve"> </v>
      </c>
      <c r="N49" s="72" t="str">
        <f>IF(ISBLANK(L49)," ",IF(ISTEXT(L49)," ",IF(L49&lt;=40,"МСМК",IF(L49&lt;=42,"МС",IF(L49&lt;=43.8,"КМС",IF(L49&lt;=47,"I",IF(L49&lt;=51,"II",IF(L49&lt;=55.2,"III",IF(L49&lt;=59.8,"I юн",IF(L49&lt;=105.4,"II юн",IF(L49&lt;=110.4,"III юн","б/р")))))))))))</f>
        <v xml:space="preserve"> </v>
      </c>
      <c r="O49" s="1050"/>
      <c r="Q49" s="72" t="str">
        <f>IF(ISBLANK(P49)," ",IF(ISTEXT(P49)," ",IF(P49&lt;=$H$49,"МСМК",IF(P49&lt;=$H$50,"МС",IF(P49&lt;=$H$51,"КМС",IF(P49&lt;=$H$52,"I",IF(P49&lt;=$H$53,"II",IF(P49&lt;=$H$54,"III",IF(P49&lt;=$H$55,"I юн",IF(P49&lt;=$H$56,"II юн",IF(P49&lt;=$H$57,"III юн","б/р")))))))))))</f>
        <v xml:space="preserve"> </v>
      </c>
    </row>
    <row r="50" spans="3:33" x14ac:dyDescent="0.25">
      <c r="C50" s="18"/>
      <c r="D50" s="407"/>
      <c r="E50" s="407"/>
      <c r="F50" s="18"/>
      <c r="G50" s="18"/>
      <c r="H50" s="1047">
        <v>42</v>
      </c>
      <c r="I50" s="72" t="str">
        <f>IF(ISBLANK(H50)," ",IF(ISTEXT(H50)," ",IF(H50&lt;=Нормативы!$H$49,"МСМК",IF(H50&lt;=Нормативы!$H$50,"МС",IF(H50&lt;=Нормативы!$H$51,"КМС",IF(H50&lt;=Нормативы!$H$52,"I",IF(H50&lt;=Нормативы!$H$53,"II",IF(H50&lt;=Нормативы!$H$54,"III",IF(H50&lt;=Нормативы!$H$55,"I юн",IF(H50&lt;=Нормативы!$H$56,"II юн",IF(H50&lt;=Нормативы!$H$57,"III юн","б/р")))))))))))</f>
        <v>МС</v>
      </c>
      <c r="J50" s="72" t="str">
        <f>IF(ISBLANK(H50)," ",IF(ISTEXT(H50)," ",IF(H50&lt;=Нормативы!$H$49,"МСМК",IF(H50&lt;=Нормативы!$H$50,"МС",IF(H50&lt;=Нормативы!$H$51,"КМС",IF(H50&lt;=Нормативы!$H$52,"I",IF(H50&lt;=Нормативы!$H$53,"II",IF(H50&lt;=Нормативы!$H$54,"III",IF(H50&lt;=Нормативы!$H$55,"I юн",IF(H50&lt;=Нормативы!$H$56,"II юн",IF(H50&lt;=Нормативы!$H$57,"III юн","б/р")))))))))))</f>
        <v>МС</v>
      </c>
      <c r="K50" s="1048"/>
      <c r="L50" s="1047"/>
      <c r="M50" s="72" t="str">
        <f>IF(ISBLANK(L50)," ",IF(ISTEXT(L50)," ",IF(L50&lt;=Нормативы!$H$49,"КМС",IF(L50&lt;=Нормативы!$H$50,"КМС",IF(L50&lt;=Нормативы!$L$51,"КМС",IF(L50&lt;=Нормативы!$L$52,"I",IF(L50&lt;=Нормативы!$L$53,"II",IF(L50&lt;=Нормативы!$L$54,"III",IF(L50&lt;=Нормативы!$L$55,"I юн",IF(L50&lt;=Нормативы!$L$56,"II юн",IF(L50&lt;=Нормативы!$L$57,"III юн","б/р")))))))))))</f>
        <v xml:space="preserve"> </v>
      </c>
      <c r="N50" s="72" t="str">
        <f>IF(ISBLANK(L50)," ",IF(ISTEXT(L50)," ",IF(L50&lt;=40,"МСМК",IF(L50&lt;=42,"МС",IF(L50&lt;=43.8,"КМС",IF(L50&lt;=47,"I",IF(L50&lt;=51,"II",IF(L50&lt;=55.2,"III",IF(L50&lt;=59.8,"I юн",IF(L50&lt;=105.4,"II юн",IF(L50&lt;=110.4,"III юн","б/р")))))))))))</f>
        <v xml:space="preserve"> </v>
      </c>
      <c r="O50" s="1050"/>
      <c r="Q50" s="72" t="str">
        <f t="shared" ref="Q50" si="36">IF(ISBLANK(P50)," ",IF(ISTEXT(P50)," ",IF(P50&lt;=$H$49,"МСМК",IF(P50&lt;=$H$50,"МС",IF(P50&lt;=$H$51,"КМС",IF(P50&lt;=$H$52,"I",IF(P50&lt;=$H$53,"II",IF(P50&lt;=$H$54,"III",IF(P50&lt;=$H$55,"I юн",IF(P50&lt;=$H$56,"II юн",IF(P50&lt;=$H$57,"III юн","б/р")))))))))))</f>
        <v xml:space="preserve"> </v>
      </c>
    </row>
    <row r="51" spans="3:33" x14ac:dyDescent="0.25">
      <c r="C51" s="18"/>
      <c r="D51" s="407"/>
      <c r="E51" s="407"/>
      <c r="F51" s="18"/>
      <c r="G51" s="18"/>
      <c r="H51" s="1047">
        <v>44</v>
      </c>
      <c r="I51" s="72" t="str">
        <f>IF(ISBLANK(H51)," ",IF(ISTEXT(H51)," ",IF(H51&lt;=Нормативы!$H$49,"МСМК",IF(H51&lt;=Нормативы!$H$50,"МС",IF(H51&lt;=Нормативы!$H$51,"КМС",IF(H51&lt;=Нормативы!$H$52,"I",IF(H51&lt;=Нормативы!$H$53,"II",IF(H51&lt;=Нормативы!$H$54,"III",IF(H51&lt;=Нормативы!$H$55,"I юн",IF(H51&lt;=Нормативы!$H$56,"II юн",IF(H51&lt;=Нормативы!$H$57,"III юн","б/р")))))))))))</f>
        <v>КМС</v>
      </c>
      <c r="J51" s="72" t="str">
        <f>IF(ISBLANK(H51)," ",IF(ISTEXT(H51)," ",IF(H51&lt;=Нормативы!$H$49,"МСМК",IF(H51&lt;=Нормативы!$H$50,"МС",IF(H51&lt;=Нормативы!$H$51,"КМС",IF(H51&lt;=Нормативы!$H$52,"I",IF(H51&lt;=Нормативы!$H$53,"II",IF(H51&lt;=Нормативы!$H$54,"III",IF(H51&lt;=Нормативы!$H$55,"I юн",IF(H51&lt;=Нормативы!$H$56,"II юн",IF(H51&lt;=Нормативы!$H$57,"III юн","б/р")))))))))))</f>
        <v>КМС</v>
      </c>
      <c r="K51" s="1048"/>
      <c r="L51" s="1047">
        <f t="shared" ref="L51:L57" si="37">H51-0.2</f>
        <v>43.8</v>
      </c>
      <c r="M51" s="72" t="str">
        <f>IF(ISBLANK(L51)," ",IF(ISTEXT(L51)," ",IF(L51&lt;=Нормативы!$H$49,"КМС",IF(L51&lt;=Нормативы!$H$50,"КМС",IF(L51&lt;=Нормативы!$L$51,"КМС",IF(L51&lt;=Нормативы!$L$52,"I",IF(L51&lt;=Нормативы!$L$53,"II",IF(L51&lt;=Нормативы!$L$54,"III",IF(L51&lt;=Нормативы!$L$55,"I юн",IF(L51&lt;=Нормативы!$L$56,"II юн",IF(L51&lt;=Нормативы!$L$57,"III юн","б/р")))))))))))</f>
        <v>КМС</v>
      </c>
      <c r="N51" s="72" t="str">
        <f>IF(ISBLANK(L51)," ",IF(ISTEXT(L51)," ",IF(L51&lt;=Нормативы!$H$49,"КМС",IF(L51&lt;=Нормативы!$H$50,"КМС",IF(L51&lt;=Нормативы!$L$51,"КМС",IF(L51&lt;=Нормативы!$L$52,"I",IF(L51&lt;=Нормативы!$L$53,"II",IF(L51&lt;=Нормативы!$L$54,"III",IF(L51&lt;=Нормативы!$L$55,"I юн",IF(L51&lt;=Нормативы!$L$56,"II юн",IF(L51&lt;=Нормативы!$L$57,"III юн","б/р")))))))))))</f>
        <v>КМС</v>
      </c>
      <c r="O51" s="72"/>
      <c r="Q51" s="72" t="str">
        <f t="shared" ref="Q51" si="38">IF(ISBLANK(P51)," ",IF(ISTEXT(P51)," ",IF(P51&lt;=$H$49,"МСМК",IF(P51&lt;=$H$50,"МС",IF(P51&lt;=$H$51,"КМС",IF(P51&lt;=$H$52,"I",IF(P51&lt;=$H$53,"II",IF(P51&lt;=$H$54,"III",IF(P51&lt;=$H$55,"I юн",IF(P51&lt;=$H$56,"II юн",IF(P51&lt;=$H$57,"III юн","б/р")))))))))))</f>
        <v xml:space="preserve"> </v>
      </c>
    </row>
    <row r="52" spans="3:33" x14ac:dyDescent="0.25">
      <c r="C52" s="18"/>
      <c r="D52" s="407"/>
      <c r="E52" s="407"/>
      <c r="F52" s="18"/>
      <c r="G52" s="18"/>
      <c r="H52" s="1047">
        <v>47.2</v>
      </c>
      <c r="I52" s="72" t="str">
        <f>IF(ISBLANK(H52)," ",IF(ISTEXT(H52)," ",IF(H52&lt;=Нормативы!$H$49,"МСМК",IF(H52&lt;=Нормативы!$H$50,"МС",IF(H52&lt;=Нормативы!$H$51,"КМС",IF(H52&lt;=Нормативы!$H$52,"I",IF(H52&lt;=Нормативы!$H$53,"II",IF(H52&lt;=Нормативы!$H$54,"III",IF(H52&lt;=Нормативы!$H$55,"I юн",IF(H52&lt;=Нормативы!$H$56,"II юн",IF(H52&lt;=Нормативы!$H$57,"III юн","б/р")))))))))))</f>
        <v>I</v>
      </c>
      <c r="J52" s="72" t="str">
        <f>IF(ISBLANK(H52)," ",IF(ISTEXT(H52)," ",IF(H52&lt;=Нормативы!$H$49,"МСМК",IF(H52&lt;=Нормативы!$H$50,"МС",IF(H52&lt;=Нормативы!$H$51,"КМС",IF(H52&lt;=Нормативы!$H$52,"I",IF(H52&lt;=Нормативы!$H$53,"II",IF(H52&lt;=Нормативы!$H$54,"III",IF(H52&lt;=Нормативы!$H$55,"I юн",IF(H52&lt;=Нормативы!$H$56,"II юн",IF(H52&lt;=Нормативы!$H$57,"III юн","б/р")))))))))))</f>
        <v>I</v>
      </c>
      <c r="K52" s="1048"/>
      <c r="L52" s="1047">
        <f t="shared" si="37"/>
        <v>47</v>
      </c>
      <c r="M52" s="72" t="str">
        <f>IF(ISBLANK(L52)," ",IF(ISTEXT(L52)," ",IF(L52&lt;=Нормативы!$H$49,"КМС",IF(L52&lt;=Нормативы!$H$50,"КМС",IF(L52&lt;=Нормативы!$L$51,"КМС",IF(L52&lt;=Нормативы!$L$52,"I",IF(L52&lt;=Нормативы!$L$53,"II",IF(L52&lt;=Нормативы!$L$54,"III",IF(L52&lt;=Нормативы!$L$55,"I юн",IF(L52&lt;=Нормативы!$L$56,"II юн",IF(L52&lt;=Нормативы!$L$57,"III юн","б/р")))))))))))</f>
        <v>I</v>
      </c>
      <c r="N52" s="72" t="str">
        <f>IF(ISBLANK(L52)," ",IF(ISTEXT(L52)," ",IF(L52&lt;=Нормативы!$H$49,"КМС",IF(L52&lt;=Нормативы!$H$50,"КМС",IF(L52&lt;=Нормативы!$L$51,"КМС",IF(L52&lt;=Нормативы!$L$52,"I",IF(L52&lt;=Нормативы!$L$53,"II",IF(L52&lt;=Нормативы!$L$54,"III",IF(L52&lt;=Нормативы!$L$55,"I юн",IF(L52&lt;=Нормативы!$L$56,"II юн",IF(L52&lt;=Нормативы!$L$57,"III юн","б/р")))))))))))</f>
        <v>I</v>
      </c>
      <c r="O52" s="72"/>
      <c r="Q52" s="72" t="str">
        <f t="shared" ref="Q52" si="39">IF(ISBLANK(P52)," ",IF(ISTEXT(P52)," ",IF(P52&lt;=$H$49,"МСМК",IF(P52&lt;=$H$50,"МС",IF(P52&lt;=$H$51,"КМС",IF(P52&lt;=$H$52,"I",IF(P52&lt;=$H$53,"II",IF(P52&lt;=$H$54,"III",IF(P52&lt;=$H$55,"I юн",IF(P52&lt;=$H$56,"II юн",IF(P52&lt;=$H$57,"III юн","б/р")))))))))))</f>
        <v xml:space="preserve"> </v>
      </c>
    </row>
    <row r="53" spans="3:33" x14ac:dyDescent="0.25">
      <c r="C53" s="18"/>
      <c r="D53" s="407"/>
      <c r="E53" s="407"/>
      <c r="F53" s="18"/>
      <c r="G53" s="18"/>
      <c r="H53" s="1047">
        <v>51.2</v>
      </c>
      <c r="I53" s="72" t="str">
        <f>IF(ISBLANK(H53)," ",IF(ISTEXT(H53)," ",IF(H53&lt;=Нормативы!$H$49,"МСМК",IF(H53&lt;=Нормативы!$H$50,"МС",IF(H53&lt;=Нормативы!$H$51,"КМС",IF(H53&lt;=Нормативы!$H$52,"I",IF(H53&lt;=Нормативы!$H$53,"II",IF(H53&lt;=Нормативы!$H$54,"III",IF(H53&lt;=Нормативы!$H$55,"I юн",IF(H53&lt;=Нормативы!$H$56,"II юн",IF(H53&lt;=Нормативы!$H$57,"III юн","б/р")))))))))))</f>
        <v>II</v>
      </c>
      <c r="J53" s="72" t="str">
        <f>IF(ISBLANK(H53)," ",IF(ISTEXT(H53)," ",IF(H53&lt;=Нормативы!$H$49,"МСМК",IF(H53&lt;=Нормативы!$H$50,"МС",IF(H53&lt;=Нормативы!$H$51,"КМС",IF(H53&lt;=Нормативы!$H$52,"I",IF(H53&lt;=Нормативы!$H$53,"II",IF(H53&lt;=Нормативы!$H$54,"III",IF(H53&lt;=Нормативы!$H$55,"I юн",IF(H53&lt;=Нормативы!$H$56,"II юн",IF(H53&lt;=Нормативы!$H$57,"III юн","б/р")))))))))))</f>
        <v>II</v>
      </c>
      <c r="K53" s="1048"/>
      <c r="L53" s="1047">
        <f t="shared" si="37"/>
        <v>51</v>
      </c>
      <c r="M53" s="72" t="str">
        <f>IF(ISBLANK(L53)," ",IF(ISTEXT(L53)," ",IF(L53&lt;=Нормативы!$H$49,"КМС",IF(L53&lt;=Нормативы!$H$50,"КМС",IF(L53&lt;=Нормативы!$L$51,"КМС",IF(L53&lt;=Нормативы!$L$52,"I",IF(L53&lt;=Нормативы!$L$53,"II",IF(L53&lt;=Нормативы!$L$54,"III",IF(L53&lt;=Нормативы!$L$55,"I юн",IF(L53&lt;=Нормативы!$L$56,"II юн",IF(L53&lt;=Нормативы!$L$57,"III юн","б/р")))))))))))</f>
        <v>II</v>
      </c>
      <c r="N53" s="72" t="str">
        <f>IF(ISBLANK(L53)," ",IF(ISTEXT(L53)," ",IF(L53&lt;=Нормативы!$H$49,"КМС",IF(L53&lt;=Нормативы!$H$50,"КМС",IF(L53&lt;=Нормативы!$L$51,"КМС",IF(L53&lt;=Нормативы!$L$52,"I",IF(L53&lt;=Нормативы!$L$53,"II",IF(L53&lt;=Нормативы!$L$54,"III",IF(L53&lt;=Нормативы!$L$55,"I юн",IF(L53&lt;=Нормативы!$L$56,"II юн",IF(L53&lt;=Нормативы!$L$57,"III юн","б/р")))))))))))</f>
        <v>II</v>
      </c>
      <c r="O53" s="72"/>
      <c r="Q53" s="72" t="str">
        <f t="shared" ref="Q53" si="40">IF(ISBLANK(P53)," ",IF(ISTEXT(P53)," ",IF(P53&lt;=$H$49,"МСМК",IF(P53&lt;=$H$50,"МС",IF(P53&lt;=$H$51,"КМС",IF(P53&lt;=$H$52,"I",IF(P53&lt;=$H$53,"II",IF(P53&lt;=$H$54,"III",IF(P53&lt;=$H$55,"I юн",IF(P53&lt;=$H$56,"II юн",IF(P53&lt;=$H$57,"III юн","б/р")))))))))))</f>
        <v xml:space="preserve"> </v>
      </c>
    </row>
    <row r="54" spans="3:33" x14ac:dyDescent="0.25">
      <c r="C54" s="18"/>
      <c r="D54" s="407"/>
      <c r="E54" s="18"/>
      <c r="F54" s="18"/>
      <c r="G54" s="18"/>
      <c r="H54" s="1047">
        <v>55.4</v>
      </c>
      <c r="I54" s="72" t="str">
        <f>IF(ISBLANK(H54)," ",IF(ISTEXT(H54)," ",IF(H54&lt;=Нормативы!$H$49,"МСМК",IF(H54&lt;=Нормативы!$H$50,"МС",IF(H54&lt;=Нормативы!$H$51,"КМС",IF(H54&lt;=Нормативы!$H$52,"I",IF(H54&lt;=Нормативы!$H$53,"II",IF(H54&lt;=Нормативы!$H$54,"III",IF(H54&lt;=Нормативы!$H$55,"I юн",IF(H54&lt;=Нормативы!$H$56,"II юн",IF(H54&lt;=Нормативы!$H$57,"III юн","б/р")))))))))))</f>
        <v>III</v>
      </c>
      <c r="J54" s="72" t="str">
        <f>IF(ISBLANK(H54)," ",IF(ISTEXT(H54)," ",IF(H54&lt;=Нормативы!$H$49,"МСМК",IF(H54&lt;=Нормативы!$H$50,"МС",IF(H54&lt;=Нормативы!$H$51,"КМС",IF(H54&lt;=Нормативы!$H$52,"I",IF(H54&lt;=Нормативы!$H$53,"II",IF(H54&lt;=Нормативы!$H$54,"III",IF(H54&lt;=Нормативы!$H$55,"I юн",IF(H54&lt;=Нормативы!$H$56,"II юн",IF(H54&lt;=Нормативы!$H$57,"III юн","б/р")))))))))))</f>
        <v>III</v>
      </c>
      <c r="K54" s="1048"/>
      <c r="L54" s="1047">
        <f t="shared" si="37"/>
        <v>55.199999999999996</v>
      </c>
      <c r="M54" s="72" t="str">
        <f>IF(ISBLANK(L54)," ",IF(ISTEXT(L54)," ",IF(L54&lt;=Нормативы!$H$49,"КМС",IF(L54&lt;=Нормативы!$H$50,"КМС",IF(L54&lt;=Нормативы!$L$51,"КМС",IF(L54&lt;=Нормативы!$L$52,"I",IF(L54&lt;=Нормативы!$L$53,"II",IF(L54&lt;=Нормативы!$L$54,"III",IF(L54&lt;=Нормативы!$L$55,"I юн",IF(L54&lt;=Нормативы!$L$56,"II юн",IF(L54&lt;=Нормативы!$L$57,"III юн","б/р")))))))))))</f>
        <v>III</v>
      </c>
      <c r="N54" s="72" t="str">
        <f>IF(ISBLANK(L54)," ",IF(ISTEXT(L54)," ",IF(L54&lt;=Нормативы!$H$49,"КМС",IF(L54&lt;=Нормативы!$H$50,"КМС",IF(L54&lt;=Нормативы!$L$51,"КМС",IF(L54&lt;=Нормативы!$L$52,"I",IF(L54&lt;=Нормативы!$L$53,"II",IF(L54&lt;=Нормативы!$L$54,"III",IF(L54&lt;=Нормативы!$L$55,"I юн",IF(L54&lt;=Нормативы!$L$56,"II юн",IF(L54&lt;=Нормативы!$L$57,"III юн","б/р")))))))))))</f>
        <v>III</v>
      </c>
      <c r="O54" s="72"/>
      <c r="Q54" s="72" t="str">
        <f t="shared" ref="Q54" si="41">IF(ISBLANK(P54)," ",IF(ISTEXT(P54)," ",IF(P54&lt;=$H$49,"МСМК",IF(P54&lt;=$H$50,"МС",IF(P54&lt;=$H$51,"КМС",IF(P54&lt;=$H$52,"I",IF(P54&lt;=$H$53,"II",IF(P54&lt;=$H$54,"III",IF(P54&lt;=$H$55,"I юн",IF(P54&lt;=$H$56,"II юн",IF(P54&lt;=$H$57,"III юн","б/р")))))))))))</f>
        <v xml:space="preserve"> </v>
      </c>
    </row>
    <row r="55" spans="3:33" x14ac:dyDescent="0.25">
      <c r="C55" s="18"/>
      <c r="D55" s="407"/>
      <c r="E55" s="18"/>
      <c r="F55" s="18"/>
      <c r="G55" s="18"/>
      <c r="H55" s="1047">
        <v>100</v>
      </c>
      <c r="I55" s="72" t="str">
        <f>IF(ISBLANK(H55)," ",IF(ISTEXT(H55)," ",IF(H55&lt;=Нормативы!$H$49,"МСМК",IF(H55&lt;=Нормативы!$H$50,"МС",IF(H55&lt;=Нормативы!$H$51,"КМС",IF(H55&lt;=Нормативы!$H$52,"I",IF(H55&lt;=Нормативы!$H$53,"II",IF(H55&lt;=Нормативы!$H$54,"III",IF(H55&lt;=Нормативы!$H$55,"I юн",IF(H55&lt;=Нормативы!$H$56,"II юн",IF(H55&lt;=Нормативы!$H$57,"III юн","б/р")))))))))))</f>
        <v>I юн</v>
      </c>
      <c r="J55" s="72" t="str">
        <f>IF(ISBLANK(H55)," ",IF(ISTEXT(H55)," ",IF(H55&lt;=Нормативы!$H$49,"МСМК",IF(H55&lt;=Нормативы!$H$50,"МС",IF(H55&lt;=Нормативы!$H$51,"КМС",IF(H55&lt;=Нормативы!$H$52,"I",IF(H55&lt;=Нормативы!$H$53,"II",IF(H55&lt;=Нормативы!$H$54,"III",IF(H55&lt;=Нормативы!$H$55,"I юн",IF(H55&lt;=Нормативы!$H$56,"II юн",IF(H55&lt;=Нормативы!$H$57,"III юн","б/р")))))))))))</f>
        <v>I юн</v>
      </c>
      <c r="K55" s="1048"/>
      <c r="L55" s="1047">
        <f t="shared" si="37"/>
        <v>99.8</v>
      </c>
      <c r="M55" s="72" t="str">
        <f>IF(ISBLANK(L55)," ",IF(ISTEXT(L55)," ",IF(L55&lt;=Нормативы!$H$49,"КМС",IF(L55&lt;=Нормативы!$H$50,"КМС",IF(L55&lt;=Нормативы!$L$51,"КМС",IF(L55&lt;=Нормативы!$L$52,"I",IF(L55&lt;=Нормативы!$L$53,"II",IF(L55&lt;=Нормативы!$L$54,"III",IF(L55&lt;=Нормативы!$L$55,"I юн",IF(L55&lt;=Нормативы!$L$56,"II юн",IF(L55&lt;=Нормативы!$L$57,"III юн","б/р")))))))))))</f>
        <v>I юн</v>
      </c>
      <c r="N55" s="72" t="str">
        <f>IF(ISBLANK(L55)," ",IF(ISTEXT(L55)," ",IF(L55&lt;=Нормативы!$H$49,"КМС",IF(L55&lt;=Нормативы!$H$50,"КМС",IF(L55&lt;=Нормативы!$L$51,"КМС",IF(L55&lt;=Нормативы!$L$52,"I",IF(L55&lt;=Нормативы!$L$53,"II",IF(L55&lt;=Нормативы!$L$54,"III",IF(L55&lt;=Нормативы!$L$55,"I юн",IF(L55&lt;=Нормативы!$L$56,"II юн",IF(L55&lt;=Нормативы!$L$57,"III юн","б/р")))))))))))</f>
        <v>I юн</v>
      </c>
      <c r="O55" s="72"/>
      <c r="Q55" s="72" t="str">
        <f t="shared" ref="Q55" si="42">IF(ISBLANK(P55)," ",IF(ISTEXT(P55)," ",IF(P55&lt;=$H$49,"МСМК",IF(P55&lt;=$H$50,"МС",IF(P55&lt;=$H$51,"КМС",IF(P55&lt;=$H$52,"I",IF(P55&lt;=$H$53,"II",IF(P55&lt;=$H$54,"III",IF(P55&lt;=$H$55,"I юн",IF(P55&lt;=$H$56,"II юн",IF(P55&lt;=$H$57,"III юн","б/р")))))))))))</f>
        <v xml:space="preserve"> </v>
      </c>
    </row>
    <row r="56" spans="3:33" x14ac:dyDescent="0.25">
      <c r="C56" s="18"/>
      <c r="D56" s="407"/>
      <c r="E56" s="18"/>
      <c r="F56" s="18"/>
      <c r="G56" s="18"/>
      <c r="H56" s="1047">
        <v>105.6</v>
      </c>
      <c r="I56" s="72" t="str">
        <f>IF(ISBLANK(H56)," ",IF(ISTEXT(H56)," ",IF(H56&lt;=Нормативы!$H$49,"МСМК",IF(H56&lt;=Нормативы!$H$50,"МС",IF(H56&lt;=Нормативы!$H$51,"КМС",IF(H56&lt;=Нормативы!$H$52,"I",IF(H56&lt;=Нормативы!$H$53,"II",IF(H56&lt;=Нормативы!$H$54,"III",IF(H56&lt;=Нормативы!$H$55,"I юн",IF(H56&lt;=Нормативы!$H$56,"II юн",IF(H56&lt;=Нормативы!$H$57,"III юн","б/р")))))))))))</f>
        <v>II юн</v>
      </c>
      <c r="J56" s="72" t="str">
        <f>IF(ISBLANK(H56)," ",IF(ISTEXT(H56)," ",IF(H56&lt;=Нормативы!$H$49,"МСМК",IF(H56&lt;=Нормативы!$H$50,"МС",IF(H56&lt;=Нормативы!$H$51,"КМС",IF(H56&lt;=Нормативы!$H$52,"I",IF(H56&lt;=Нормативы!$H$53,"II",IF(H56&lt;=Нормативы!$H$54,"III",IF(H56&lt;=Нормативы!$H$55,"I юн",IF(H56&lt;=Нормативы!$H$56,"II юн",IF(H56&lt;=Нормативы!$H$57,"III юн","б/р")))))))))))</f>
        <v>II юн</v>
      </c>
      <c r="K56" s="1048"/>
      <c r="L56" s="1047">
        <f t="shared" si="37"/>
        <v>105.39999999999999</v>
      </c>
      <c r="M56" s="72" t="str">
        <f>IF(ISBLANK(L56)," ",IF(ISTEXT(L56)," ",IF(L56&lt;=Нормативы!$H$49,"КМС",IF(L56&lt;=Нормативы!$H$50,"КМС",IF(L56&lt;=Нормативы!$L$51,"КМС",IF(L56&lt;=Нормативы!$L$52,"I",IF(L56&lt;=Нормативы!$L$53,"II",IF(L56&lt;=Нормативы!$L$54,"III",IF(L56&lt;=Нормативы!$L$55,"I юн",IF(L56&lt;=Нормативы!$L$56,"II юн",IF(L56&lt;=Нормативы!$L$57,"III юн","б/р")))))))))))</f>
        <v>II юн</v>
      </c>
      <c r="N56" s="72" t="str">
        <f>IF(ISBLANK(L56)," ",IF(ISTEXT(L56)," ",IF(L56&lt;=Нормативы!$H$49,"КМС",IF(L56&lt;=Нормативы!$H$50,"КМС",IF(L56&lt;=Нормативы!$L$51,"КМС",IF(L56&lt;=Нормативы!$L$52,"I",IF(L56&lt;=Нормативы!$L$53,"II",IF(L56&lt;=Нормативы!$L$54,"III",IF(L56&lt;=Нормативы!$L$55,"I юн",IF(L56&lt;=Нормативы!$L$56,"II юн",IF(L56&lt;=Нормативы!$L$57,"III юн","б/р")))))))))))</f>
        <v>II юн</v>
      </c>
      <c r="O56" s="72"/>
      <c r="Q56" s="72" t="str">
        <f t="shared" ref="Q56" si="43">IF(ISBLANK(P56)," ",IF(ISTEXT(P56)," ",IF(P56&lt;=$H$49,"МСМК",IF(P56&lt;=$H$50,"МС",IF(P56&lt;=$H$51,"КМС",IF(P56&lt;=$H$52,"I",IF(P56&lt;=$H$53,"II",IF(P56&lt;=$H$54,"III",IF(P56&lt;=$H$55,"I юн",IF(P56&lt;=$H$56,"II юн",IF(P56&lt;=$H$57,"III юн","б/р")))))))))))</f>
        <v xml:space="preserve"> </v>
      </c>
    </row>
    <row r="57" spans="3:33" x14ac:dyDescent="0.25">
      <c r="C57" s="18"/>
      <c r="D57" s="407"/>
      <c r="E57" s="407"/>
      <c r="F57" s="18"/>
      <c r="G57" s="18"/>
      <c r="H57" s="1047">
        <v>110.6</v>
      </c>
      <c r="I57" s="72" t="str">
        <f>IF(ISBLANK(H57)," ",IF(ISTEXT(H57)," ",IF(H57&lt;=Нормативы!$H$49,"МСМК",IF(H57&lt;=Нормативы!$H$50,"МС",IF(H57&lt;=Нормативы!$H$51,"КМС",IF(H57&lt;=Нормативы!$H$52,"I",IF(H57&lt;=Нормативы!$H$53,"II",IF(H57&lt;=Нормативы!$H$54,"III",IF(H57&lt;=Нормативы!$H$55,"I юн",IF(H57&lt;=Нормативы!$H$56,"II юн",IF(H57&lt;=Нормативы!$H$57,"III юн","б/р")))))))))))</f>
        <v>III юн</v>
      </c>
      <c r="J57" s="72" t="str">
        <f>IF(ISBLANK(H57)," ",IF(ISTEXT(H57)," ",IF(H57&lt;=Нормативы!$H$49,"МСМК",IF(H57&lt;=Нормативы!$H$50,"МС",IF(H57&lt;=Нормативы!$H$51,"КМС",IF(H57&lt;=Нормативы!$H$52,"I",IF(H57&lt;=Нормативы!$H$53,"II",IF(H57&lt;=Нормативы!$H$54,"III",IF(H57&lt;=Нормативы!$H$55,"I юн",IF(H57&lt;=Нормативы!$H$56,"II юн",IF(H57&lt;=Нормативы!$H$57,"III юн","б/р")))))))))))</f>
        <v>III юн</v>
      </c>
      <c r="K57" s="1048"/>
      <c r="L57" s="1047">
        <f t="shared" si="37"/>
        <v>110.39999999999999</v>
      </c>
      <c r="M57" s="72" t="str">
        <f>IF(ISBLANK(L57)," ",IF(ISTEXT(L57)," ",IF(L57&lt;=Нормативы!$H$49,"КМС",IF(L57&lt;=Нормативы!$H$50,"КМС",IF(L57&lt;=Нормативы!$L$51,"КМС",IF(L57&lt;=Нормативы!$L$52,"I",IF(L57&lt;=Нормативы!$L$53,"II",IF(L57&lt;=Нормативы!$L$54,"III",IF(L57&lt;=Нормативы!$L$55,"I юн",IF(L57&lt;=Нормативы!$L$56,"II юн",IF(L57&lt;=Нормативы!$L$57,"III юн","б/р")))))))))))</f>
        <v>III юн</v>
      </c>
      <c r="N57" s="72" t="str">
        <f>IF(ISBLANK(L57)," ",IF(ISTEXT(L57)," ",IF(L57&lt;=Нормативы!$H$49,"КМС",IF(L57&lt;=Нормативы!$H$50,"КМС",IF(L57&lt;=Нормативы!$L$51,"КМС",IF(L57&lt;=Нормативы!$L$52,"I",IF(L57&lt;=Нормативы!$L$53,"II",IF(L57&lt;=Нормативы!$L$54,"III",IF(L57&lt;=Нормативы!$L$55,"I юн",IF(L57&lt;=Нормативы!$L$56,"II юн",IF(L57&lt;=Нормативы!$L$57,"III юн","б/р")))))))))))</f>
        <v>III юн</v>
      </c>
      <c r="O57" s="72"/>
      <c r="Q57" s="72" t="str">
        <f t="shared" ref="Q57" si="44">IF(ISBLANK(P57)," ",IF(ISTEXT(P57)," ",IF(P57&lt;=$H$49,"МСМК",IF(P57&lt;=$H$50,"МС",IF(P57&lt;=$H$51,"КМС",IF(P57&lt;=$H$52,"I",IF(P57&lt;=$H$53,"II",IF(P57&lt;=$H$54,"III",IF(P57&lt;=$H$55,"I юн",IF(P57&lt;=$H$56,"II юн",IF(P57&lt;=$H$57,"III юн","б/р")))))))))))</f>
        <v xml:space="preserve"> </v>
      </c>
    </row>
    <row r="58" spans="3:33" x14ac:dyDescent="0.25">
      <c r="C58" s="18"/>
      <c r="D58" s="407"/>
      <c r="E58" s="407"/>
      <c r="F58" s="18"/>
      <c r="G58" s="18"/>
      <c r="H58" s="1047"/>
      <c r="I58" s="473"/>
      <c r="J58" s="473"/>
      <c r="K58" s="1048"/>
      <c r="L58" s="473"/>
      <c r="M58" s="473"/>
      <c r="N58" s="473"/>
      <c r="P58" s="1055"/>
      <c r="Q58" s="473"/>
      <c r="R58" s="1055"/>
      <c r="S58" s="1055"/>
      <c r="T58" s="1055"/>
      <c r="U58" s="1055"/>
      <c r="V58" s="1055"/>
      <c r="W58" s="1055"/>
      <c r="X58" s="1055"/>
      <c r="Y58" s="1055"/>
      <c r="Z58" s="1055"/>
      <c r="AA58" s="1055"/>
      <c r="AB58" s="1056"/>
      <c r="AC58" s="1056"/>
      <c r="AD58" s="1056"/>
      <c r="AE58" s="1056"/>
      <c r="AF58" s="1056"/>
      <c r="AG58" s="1055"/>
    </row>
    <row r="59" spans="3:33" x14ac:dyDescent="0.25">
      <c r="C59" s="467" t="s">
        <v>148</v>
      </c>
      <c r="D59" s="468"/>
      <c r="E59" s="468"/>
      <c r="F59" s="467"/>
      <c r="G59" s="467"/>
      <c r="H59" s="469"/>
      <c r="I59" s="473"/>
      <c r="J59" s="473"/>
      <c r="K59" s="1057"/>
      <c r="L59" s="473"/>
      <c r="M59" s="473"/>
      <c r="N59" s="473"/>
      <c r="P59" s="1056"/>
      <c r="Q59" s="473"/>
      <c r="R59" s="1056"/>
      <c r="S59" s="1056"/>
      <c r="T59" s="1056"/>
      <c r="U59" s="1056"/>
      <c r="V59" s="1056"/>
      <c r="W59" s="1056"/>
      <c r="X59" s="1056"/>
      <c r="Y59" s="1056"/>
      <c r="Z59" s="1056"/>
      <c r="AA59" s="1056"/>
      <c r="AB59" s="1056"/>
      <c r="AC59" s="1056"/>
      <c r="AD59" s="1056"/>
      <c r="AE59" s="1056"/>
      <c r="AF59" s="1056"/>
      <c r="AG59" s="1056"/>
    </row>
    <row r="60" spans="3:33" x14ac:dyDescent="0.25">
      <c r="C60" s="473"/>
      <c r="D60" s="473"/>
      <c r="E60" s="473"/>
      <c r="F60" s="473"/>
      <c r="G60" s="473"/>
      <c r="H60" s="1060">
        <v>35.5</v>
      </c>
      <c r="I60" s="72" t="str">
        <f>IF(ISBLANK(H60)," ",IF(ISTEXT(H60)," ",IF(H60&lt;=Нормативы!$H$60,"МСМК",IF(H60&lt;=Нормативы!$H$61,"МС",IF(H60&lt;=Нормативы!$H$62,"КМС",IF(H60&lt;=Нормативы!$H$63,"I",IF(H60&lt;=Нормативы!$H$64,"II",IF(H60&lt;=Нормативы!$H$65,"III",IF(H60&lt;=Нормативы!$H$66,"I юн",IF(H60&lt;=Нормативы!$H$67,"II юн",IF(H60&lt;=Нормативы!$H$68,"III юн","б/р")))))))))))</f>
        <v>МСМК</v>
      </c>
      <c r="J60" s="72" t="str">
        <f>IF(ISBLANK(H60)," ",IF(ISTEXT(H60)," ",IF(H60&lt;=Нормативы!$H$60,"МСМК",IF(H60&lt;=Нормативы!$H$61,"МС",IF(H60&lt;=Нормативы!$H$62,"КМС",IF(H60&lt;=Нормативы!$H$63,"I",IF(H60&lt;=Нормативы!$H$64,"II",IF(H60&lt;=Нормативы!$H$65,"III",IF(H60&lt;=Нормативы!$H$66,"I юн",IF(H60&lt;=Нормативы!$H$67,"II юн",IF(H60&lt;=Нормативы!$H$68,"III юн","б/р")))))))))))</f>
        <v>МСМК</v>
      </c>
      <c r="K60" s="1048"/>
      <c r="L60" s="1061"/>
      <c r="M60" s="72" t="str">
        <f>IF(ISBLANK(L60)," ",IF(ISTEXT(L60)," ",IF(L60&lt;=Нормативы!$H$60,"КМС",IF(L60&lt;=Нормативы!$H$61,"КМС",IF(L60&lt;=Нормативы!$L$62,"КМС",IF(L60&lt;=Нормативы!$L$63,"I",IF(L60&lt;=Нормативы!$L$64,"II",IF(L60&lt;=Нормативы!$L$65,"III",IF(L60&lt;=Нормативы!$L$66,"I юн",IF(L60&lt;=Нормативы!$L$67,"II юн",IF(L60&lt;=Нормативы!$L$68,"III юн","б/р")))))))))))</f>
        <v xml:space="preserve"> </v>
      </c>
      <c r="N60" s="72" t="str">
        <f>IF(ISBLANK(L60)," ",IF(ISTEXT(L60)," ",IF(L60&lt;=36,"МСМК",IF(L60&lt;=37.8,"МС",IF(L60&lt;=39.4,"КМС",IF(L60&lt;=42.3,"I",IF(L60&lt;=45.9,"II",IF(L60&lt;=49.8,"III",IF(L60&lt;=54.6,"I юн",IF(L60&lt;=59.6,"II юн",IF(L60&lt;=104.6,"III юн","б/р")))))))))))</f>
        <v xml:space="preserve"> </v>
      </c>
      <c r="O60" s="1050"/>
      <c r="Q60" s="72" t="str">
        <f>IF(ISBLANK(P60)," ",IF(ISTEXT(P60)," ",IF(P60&lt;=$H$60,"МСМК",IF(P60&lt;=$H$61,"МС",IF(P60&lt;=$H$62,"КМС",IF(P60&lt;=$H$63,"I",IF(P60&lt;=$H$64,"II",IF(P60&lt;=$H$65,"III",IF(P60&lt;=$H$66,"I юн",IF(P60&lt;=$H$67,"II юн",IF(P60&lt;=$H$68,"III юн","б/р")))))))))))</f>
        <v xml:space="preserve"> </v>
      </c>
    </row>
    <row r="61" spans="3:33" x14ac:dyDescent="0.25">
      <c r="C61" s="18"/>
      <c r="D61" s="407"/>
      <c r="E61" s="407"/>
      <c r="F61" s="18"/>
      <c r="G61" s="18"/>
      <c r="H61" s="1047">
        <v>37.299999999999997</v>
      </c>
      <c r="I61" s="72" t="str">
        <f>IF(ISBLANK(H61)," ",IF(ISTEXT(H61)," ",IF(H61&lt;=Нормативы!$H$60,"МСМК",IF(H61&lt;=Нормативы!$H$61,"МС",IF(H61&lt;=Нормативы!$H$62,"КМС",IF(H61&lt;=Нормативы!$H$63,"I",IF(H61&lt;=Нормативы!$H$64,"II",IF(H61&lt;=Нормативы!$H$65,"III",IF(H61&lt;=Нормативы!$H$66,"I юн",IF(H61&lt;=Нормативы!$H$67,"II юн",IF(H61&lt;=Нормативы!$H$68,"III юн","б/р")))))))))))</f>
        <v>МС</v>
      </c>
      <c r="J61" s="72" t="str">
        <f>IF(ISBLANK(H61)," ",IF(ISTEXT(H61)," ",IF(H61&lt;=Нормативы!$H$60,"МСМК",IF(H61&lt;=Нормативы!$H$61,"МС",IF(H61&lt;=Нормативы!$H$62,"КМС",IF(H61&lt;=Нормативы!$H$63,"I",IF(H61&lt;=Нормативы!$H$64,"II",IF(H61&lt;=Нормативы!$H$65,"III",IF(H61&lt;=Нормативы!$H$66,"I юн",IF(H61&lt;=Нормативы!$H$67,"II юн",IF(H61&lt;=Нормативы!$H$68,"III юн","б/р")))))))))))</f>
        <v>МС</v>
      </c>
      <c r="K61" s="1048"/>
      <c r="L61" s="1047"/>
      <c r="M61" s="72" t="str">
        <f>IF(ISBLANK(L61)," ",IF(ISTEXT(L61)," ",IF(L61&lt;=Нормативы!$H$60,"КМС",IF(L61&lt;=Нормативы!$H$61,"КМС",IF(L61&lt;=Нормативы!$L$62,"КМС",IF(L61&lt;=Нормативы!$L$63,"I",IF(L61&lt;=Нормативы!$L$64,"II",IF(L61&lt;=Нормативы!$L$65,"III",IF(L61&lt;=Нормативы!$L$66,"I юн",IF(L61&lt;=Нормативы!$L$67,"II юн",IF(L61&lt;=Нормативы!$L$68,"III юн","б/р")))))))))))</f>
        <v xml:space="preserve"> </v>
      </c>
      <c r="N61" s="72" t="str">
        <f>IF(ISBLANK(L61)," ",IF(ISTEXT(L61)," ",IF(L61&lt;=36,"МСМК",IF(L61&lt;=37.8,"МС",IF(L61&lt;=39.4,"КМС",IF(L61&lt;=42.3,"I",IF(L61&lt;=45.9,"II",IF(L61&lt;=49.8,"III",IF(L61&lt;=54.6,"I юн",IF(L61&lt;=59.6,"II юн",IF(L61&lt;=104.6,"III юн","б/р")))))))))))</f>
        <v xml:space="preserve"> </v>
      </c>
      <c r="O61" s="1050"/>
      <c r="Q61" s="72" t="str">
        <f t="shared" ref="Q61" si="45">IF(ISBLANK(P61)," ",IF(ISTEXT(P61)," ",IF(P61&lt;=$H$60,"МСМК",IF(P61&lt;=$H$61,"МС",IF(P61&lt;=$H$62,"КМС",IF(P61&lt;=$H$63,"I",IF(P61&lt;=$H$64,"II",IF(P61&lt;=$H$65,"III",IF(P61&lt;=$H$66,"I юн",IF(P61&lt;=$H$67,"II юн",IF(P61&lt;=$H$68,"III юн","б/р")))))))))))</f>
        <v xml:space="preserve"> </v>
      </c>
    </row>
    <row r="62" spans="3:33" x14ac:dyDescent="0.25">
      <c r="C62" s="18"/>
      <c r="D62" s="407"/>
      <c r="E62" s="407"/>
      <c r="F62" s="18"/>
      <c r="G62" s="18"/>
      <c r="H62" s="1047">
        <v>39.200000000000003</v>
      </c>
      <c r="I62" s="72" t="str">
        <f>IF(ISBLANK(H62)," ",IF(ISTEXT(H62)," ",IF(H62&lt;=Нормативы!$H$60,"МСМК",IF(H62&lt;=Нормативы!$H$61,"МС",IF(H62&lt;=Нормативы!$H$62,"КМС",IF(H62&lt;=Нормативы!$H$63,"I",IF(H62&lt;=Нормативы!$H$64,"II",IF(H62&lt;=Нормативы!$H$65,"III",IF(H62&lt;=Нормативы!$H$66,"I юн",IF(H62&lt;=Нормативы!$H$67,"II юн",IF(H62&lt;=Нормативы!$H$68,"III юн","б/р")))))))))))</f>
        <v>КМС</v>
      </c>
      <c r="J62" s="72" t="str">
        <f>IF(ISBLANK(H62)," ",IF(ISTEXT(H62)," ",IF(H62&lt;=Нормативы!$H$60,"МСМК",IF(H62&lt;=Нормативы!$H$61,"МС",IF(H62&lt;=Нормативы!$H$62,"КМС",IF(H62&lt;=Нормативы!$H$63,"I",IF(H62&lt;=Нормативы!$H$64,"II",IF(H62&lt;=Нормативы!$H$65,"III",IF(H62&lt;=Нормативы!$H$66,"I юн",IF(H62&lt;=Нормативы!$H$67,"II юн",IF(H62&lt;=Нормативы!$H$68,"III юн","б/р")))))))))))</f>
        <v>КМС</v>
      </c>
      <c r="K62" s="1048"/>
      <c r="L62" s="1047">
        <f t="shared" ref="L62:L68" si="46">H62-0.2</f>
        <v>39</v>
      </c>
      <c r="M62" s="72" t="str">
        <f>IF(ISBLANK(L62)," ",IF(ISTEXT(L62)," ",IF(L62&lt;=Нормативы!$H$60,"КМС",IF(L62&lt;=Нормативы!$H$61,"КМС",IF(L62&lt;=Нормативы!$L$62,"КМС",IF(L62&lt;=Нормативы!$L$63,"I",IF(L62&lt;=Нормативы!$L$64,"II",IF(L62&lt;=Нормативы!$L$65,"III",IF(L62&lt;=Нормативы!$L$66,"I юн",IF(L62&lt;=Нормативы!$L$67,"II юн",IF(L62&lt;=Нормативы!$L$68,"III юн","б/р")))))))))))</f>
        <v>КМС</v>
      </c>
      <c r="N62" s="72" t="str">
        <f>IF(ISBLANK(L62)," ",IF(ISTEXT(L62)," ",IF(L62&lt;=Нормативы!$H$60,"КМС",IF(L62&lt;=Нормативы!$H$61,"КМС",IF(L62&lt;=Нормативы!$L$62,"КМС",IF(L62&lt;=Нормативы!$L$63,"I",IF(L62&lt;=Нормативы!$L$64,"II",IF(L62&lt;=Нормативы!$L$65,"III",IF(L62&lt;=Нормативы!$L$66,"I юн",IF(L62&lt;=Нормативы!$L$67,"II юн",IF(L62&lt;=Нормативы!$L$68,"III юн","б/р")))))))))))</f>
        <v>КМС</v>
      </c>
      <c r="O62" s="72"/>
      <c r="Q62" s="72" t="str">
        <f t="shared" ref="Q62" si="47">IF(ISBLANK(P62)," ",IF(ISTEXT(P62)," ",IF(P62&lt;=$H$60,"МСМК",IF(P62&lt;=$H$61,"МС",IF(P62&lt;=$H$62,"КМС",IF(P62&lt;=$H$63,"I",IF(P62&lt;=$H$64,"II",IF(P62&lt;=$H$65,"III",IF(P62&lt;=$H$66,"I юн",IF(P62&lt;=$H$67,"II юн",IF(P62&lt;=$H$68,"III юн","б/р")))))))))))</f>
        <v xml:space="preserve"> </v>
      </c>
    </row>
    <row r="63" spans="3:33" x14ac:dyDescent="0.25">
      <c r="C63" s="18"/>
      <c r="D63" s="407"/>
      <c r="E63" s="407"/>
      <c r="F63" s="18"/>
      <c r="G63" s="18"/>
      <c r="H63" s="1047">
        <v>42</v>
      </c>
      <c r="I63" s="72" t="str">
        <f>IF(ISBLANK(H63)," ",IF(ISTEXT(H63)," ",IF(H63&lt;=Нормативы!$H$60,"МСМК",IF(H63&lt;=Нормативы!$H$61,"МС",IF(H63&lt;=Нормативы!$H$62,"КМС",IF(H63&lt;=Нормативы!$H$63,"I",IF(H63&lt;=Нормативы!$H$64,"II",IF(H63&lt;=Нормативы!$H$65,"III",IF(H63&lt;=Нормативы!$H$66,"I юн",IF(H63&lt;=Нормативы!$H$67,"II юн",IF(H63&lt;=Нормативы!$H$68,"III юн","б/р")))))))))))</f>
        <v>I</v>
      </c>
      <c r="J63" s="72" t="str">
        <f>IF(ISBLANK(H63)," ",IF(ISTEXT(H63)," ",IF(H63&lt;=Нормативы!$H$60,"МСМК",IF(H63&lt;=Нормативы!$H$61,"МС",IF(H63&lt;=Нормативы!$H$62,"КМС",IF(H63&lt;=Нормативы!$H$63,"I",IF(H63&lt;=Нормативы!$H$64,"II",IF(H63&lt;=Нормативы!$H$65,"III",IF(H63&lt;=Нормативы!$H$66,"I юн",IF(H63&lt;=Нормативы!$H$67,"II юн",IF(H63&lt;=Нормативы!$H$68,"III юн","б/р")))))))))))</f>
        <v>I</v>
      </c>
      <c r="K63" s="1048"/>
      <c r="L63" s="1047">
        <f t="shared" si="46"/>
        <v>41.8</v>
      </c>
      <c r="M63" s="72" t="str">
        <f>IF(ISBLANK(L63)," ",IF(ISTEXT(L63)," ",IF(L63&lt;=Нормативы!$H$60,"КМС",IF(L63&lt;=Нормативы!$H$61,"КМС",IF(L63&lt;=Нормативы!$L$62,"КМС",IF(L63&lt;=Нормативы!$L$63,"I",IF(L63&lt;=Нормативы!$L$64,"II",IF(L63&lt;=Нормативы!$L$65,"III",IF(L63&lt;=Нормативы!$L$66,"I юн",IF(L63&lt;=Нормативы!$L$67,"II юн",IF(L63&lt;=Нормативы!$L$68,"III юн","б/р")))))))))))</f>
        <v>I</v>
      </c>
      <c r="N63" s="72" t="str">
        <f>IF(ISBLANK(L63)," ",IF(ISTEXT(L63)," ",IF(L63&lt;=Нормативы!$H$60,"КМС",IF(L63&lt;=Нормативы!$H$61,"КМС",IF(L63&lt;=Нормативы!$L$62,"КМС",IF(L63&lt;=Нормативы!$L$63,"I",IF(L63&lt;=Нормативы!$L$64,"II",IF(L63&lt;=Нормативы!$L$65,"III",IF(L63&lt;=Нормативы!$L$66,"I юн",IF(L63&lt;=Нормативы!$L$67,"II юн",IF(L63&lt;=Нормативы!$L$68,"III юн","б/р")))))))))))</f>
        <v>I</v>
      </c>
      <c r="O63" s="72"/>
      <c r="Q63" s="72" t="str">
        <f t="shared" ref="Q63" si="48">IF(ISBLANK(P63)," ",IF(ISTEXT(P63)," ",IF(P63&lt;=$H$60,"МСМК",IF(P63&lt;=$H$61,"МС",IF(P63&lt;=$H$62,"КМС",IF(P63&lt;=$H$63,"I",IF(P63&lt;=$H$64,"II",IF(P63&lt;=$H$65,"III",IF(P63&lt;=$H$66,"I юн",IF(P63&lt;=$H$67,"II юн",IF(P63&lt;=$H$68,"III юн","б/р")))))))))))</f>
        <v xml:space="preserve"> </v>
      </c>
    </row>
    <row r="64" spans="3:33" x14ac:dyDescent="0.25">
      <c r="C64" s="18"/>
      <c r="D64" s="407"/>
      <c r="E64" s="407"/>
      <c r="F64" s="18"/>
      <c r="G64" s="18"/>
      <c r="H64" s="1047">
        <v>45.7</v>
      </c>
      <c r="I64" s="72" t="str">
        <f>IF(ISBLANK(H64)," ",IF(ISTEXT(H64)," ",IF(H64&lt;=Нормативы!$H$60,"МСМК",IF(H64&lt;=Нормативы!$H$61,"МС",IF(H64&lt;=Нормативы!$H$62,"КМС",IF(H64&lt;=Нормативы!$H$63,"I",IF(H64&lt;=Нормативы!$H$64,"II",IF(H64&lt;=Нормативы!$H$65,"III",IF(H64&lt;=Нормативы!$H$66,"I юн",IF(H64&lt;=Нормативы!$H$67,"II юн",IF(H64&lt;=Нормативы!$H$68,"III юн","б/р")))))))))))</f>
        <v>II</v>
      </c>
      <c r="J64" s="72" t="str">
        <f>IF(ISBLANK(H64)," ",IF(ISTEXT(H64)," ",IF(H64&lt;=Нормативы!$H$60,"МСМК",IF(H64&lt;=Нормативы!$H$61,"МС",IF(H64&lt;=Нормативы!$H$62,"КМС",IF(H64&lt;=Нормативы!$H$63,"I",IF(H64&lt;=Нормативы!$H$64,"II",IF(H64&lt;=Нормативы!$H$65,"III",IF(H64&lt;=Нормативы!$H$66,"I юн",IF(H64&lt;=Нормативы!$H$67,"II юн",IF(H64&lt;=Нормативы!$H$68,"III юн","б/р")))))))))))</f>
        <v>II</v>
      </c>
      <c r="K64" s="1048"/>
      <c r="L64" s="1047">
        <f t="shared" si="46"/>
        <v>45.5</v>
      </c>
      <c r="M64" s="72" t="str">
        <f>IF(ISBLANK(L64)," ",IF(ISTEXT(L64)," ",IF(L64&lt;=Нормативы!$H$60,"КМС",IF(L64&lt;=Нормативы!$H$61,"КМС",IF(L64&lt;=Нормативы!$L$62,"КМС",IF(L64&lt;=Нормативы!$L$63,"I",IF(L64&lt;=Нормативы!$L$64,"II",IF(L64&lt;=Нормативы!$L$65,"III",IF(L64&lt;=Нормативы!$L$66,"I юн",IF(L64&lt;=Нормативы!$L$67,"II юн",IF(L64&lt;=Нормативы!$L$68,"III юн","б/р")))))))))))</f>
        <v>II</v>
      </c>
      <c r="N64" s="72" t="str">
        <f>IF(ISBLANK(L64)," ",IF(ISTEXT(L64)," ",IF(L64&lt;=Нормативы!$H$60,"КМС",IF(L64&lt;=Нормативы!$H$61,"КМС",IF(L64&lt;=Нормативы!$L$62,"КМС",IF(L64&lt;=Нормативы!$L$63,"I",IF(L64&lt;=Нормативы!$L$64,"II",IF(L64&lt;=Нормативы!$L$65,"III",IF(L64&lt;=Нормативы!$L$66,"I юн",IF(L64&lt;=Нормативы!$L$67,"II юн",IF(L64&lt;=Нормативы!$L$68,"III юн","б/р")))))))))))</f>
        <v>II</v>
      </c>
      <c r="O64" s="72"/>
      <c r="Q64" s="72" t="str">
        <f t="shared" ref="Q64" si="49">IF(ISBLANK(P64)," ",IF(ISTEXT(P64)," ",IF(P64&lt;=$H$60,"МСМК",IF(P64&lt;=$H$61,"МС",IF(P64&lt;=$H$62,"КМС",IF(P64&lt;=$H$63,"I",IF(P64&lt;=$H$64,"II",IF(P64&lt;=$H$65,"III",IF(P64&lt;=$H$66,"I юн",IF(P64&lt;=$H$67,"II юн",IF(P64&lt;=$H$68,"III юн","б/р")))))))))))</f>
        <v xml:space="preserve"> </v>
      </c>
    </row>
    <row r="65" spans="3:33" x14ac:dyDescent="0.25">
      <c r="C65" s="18"/>
      <c r="D65" s="407"/>
      <c r="E65" s="407"/>
      <c r="F65" s="18"/>
      <c r="G65" s="18"/>
      <c r="H65" s="1047">
        <v>49.7</v>
      </c>
      <c r="I65" s="72" t="str">
        <f>IF(ISBLANK(H65)," ",IF(ISTEXT(H65)," ",IF(H65&lt;=Нормативы!$H$60,"МСМК",IF(H65&lt;=Нормативы!$H$61,"МС",IF(H65&lt;=Нормативы!$H$62,"КМС",IF(H65&lt;=Нормативы!$H$63,"I",IF(H65&lt;=Нормативы!$H$64,"II",IF(H65&lt;=Нормативы!$H$65,"III",IF(H65&lt;=Нормативы!$H$66,"I юн",IF(H65&lt;=Нормативы!$H$67,"II юн",IF(H65&lt;=Нормативы!$H$68,"III юн","б/р")))))))))))</f>
        <v>III</v>
      </c>
      <c r="J65" s="72" t="str">
        <f>IF(ISBLANK(H65)," ",IF(ISTEXT(H65)," ",IF(H65&lt;=Нормативы!$H$60,"МСМК",IF(H65&lt;=Нормативы!$H$61,"МС",IF(H65&lt;=Нормативы!$H$62,"КМС",IF(H65&lt;=Нормативы!$H$63,"I",IF(H65&lt;=Нормативы!$H$64,"II",IF(H65&lt;=Нормативы!$H$65,"III",IF(H65&lt;=Нормативы!$H$66,"I юн",IF(H65&lt;=Нормативы!$H$67,"II юн",IF(H65&lt;=Нормативы!$H$68,"III юн","б/р")))))))))))</f>
        <v>III</v>
      </c>
      <c r="K65" s="1048"/>
      <c r="L65" s="1047">
        <f t="shared" si="46"/>
        <v>49.5</v>
      </c>
      <c r="M65" s="72" t="str">
        <f>IF(ISBLANK(L65)," ",IF(ISTEXT(L65)," ",IF(L65&lt;=Нормативы!$H$60,"КМС",IF(L65&lt;=Нормативы!$H$61,"КМС",IF(L65&lt;=Нормативы!$L$62,"КМС",IF(L65&lt;=Нормативы!$L$63,"I",IF(L65&lt;=Нормативы!$L$64,"II",IF(L65&lt;=Нормативы!$L$65,"III",IF(L65&lt;=Нормативы!$L$66,"I юн",IF(L65&lt;=Нормативы!$L$67,"II юн",IF(L65&lt;=Нормативы!$L$68,"III юн","б/р")))))))))))</f>
        <v>III</v>
      </c>
      <c r="N65" s="72" t="str">
        <f>IF(ISBLANK(L65)," ",IF(ISTEXT(L65)," ",IF(L65&lt;=Нормативы!$H$60,"КМС",IF(L65&lt;=Нормативы!$H$61,"КМС",IF(L65&lt;=Нормативы!$L$62,"КМС",IF(L65&lt;=Нормативы!$L$63,"I",IF(L65&lt;=Нормативы!$L$64,"II",IF(L65&lt;=Нормативы!$L$65,"III",IF(L65&lt;=Нормативы!$L$66,"I юн",IF(L65&lt;=Нормативы!$L$67,"II юн",IF(L65&lt;=Нормативы!$L$68,"III юн","б/р")))))))))))</f>
        <v>III</v>
      </c>
      <c r="O65" s="72"/>
      <c r="Q65" s="72" t="str">
        <f t="shared" ref="Q65" si="50">IF(ISBLANK(P65)," ",IF(ISTEXT(P65)," ",IF(P65&lt;=$H$60,"МСМК",IF(P65&lt;=$H$61,"МС",IF(P65&lt;=$H$62,"КМС",IF(P65&lt;=$H$63,"I",IF(P65&lt;=$H$64,"II",IF(P65&lt;=$H$65,"III",IF(P65&lt;=$H$66,"I юн",IF(P65&lt;=$H$67,"II юн",IF(P65&lt;=$H$68,"III юн","б/р")))))))))))</f>
        <v xml:space="preserve"> </v>
      </c>
    </row>
    <row r="66" spans="3:33" x14ac:dyDescent="0.25">
      <c r="C66" s="18"/>
      <c r="D66" s="407"/>
      <c r="E66" s="407"/>
      <c r="F66" s="18"/>
      <c r="G66" s="18"/>
      <c r="H66" s="1047">
        <v>54.300000000000004</v>
      </c>
      <c r="I66" s="72" t="str">
        <f>IF(ISBLANK(H66)," ",IF(ISTEXT(H66)," ",IF(H66&lt;=Нормативы!$H$60,"МСМК",IF(H66&lt;=Нормативы!$H$61,"МС",IF(H66&lt;=Нормативы!$H$62,"КМС",IF(H66&lt;=Нормативы!$H$63,"I",IF(H66&lt;=Нормативы!$H$64,"II",IF(H66&lt;=Нормативы!$H$65,"III",IF(H66&lt;=Нормативы!$H$66,"I юн",IF(H66&lt;=Нормативы!$H$67,"II юн",IF(H66&lt;=Нормативы!$H$68,"III юн","б/р")))))))))))</f>
        <v>I юн</v>
      </c>
      <c r="J66" s="72" t="str">
        <f>IF(ISBLANK(H66)," ",IF(ISTEXT(H66)," ",IF(H66&lt;=Нормативы!$H$60,"МСМК",IF(H66&lt;=Нормативы!$H$61,"МС",IF(H66&lt;=Нормативы!$H$62,"КМС",IF(H66&lt;=Нормативы!$H$63,"I",IF(H66&lt;=Нормативы!$H$64,"II",IF(H66&lt;=Нормативы!$H$65,"III",IF(H66&lt;=Нормативы!$H$66,"I юн",IF(H66&lt;=Нормативы!$H$67,"II юн",IF(H66&lt;=Нормативы!$H$68,"III юн","б/р")))))))))))</f>
        <v>I юн</v>
      </c>
      <c r="K66" s="1048"/>
      <c r="L66" s="1047">
        <f t="shared" si="46"/>
        <v>54.1</v>
      </c>
      <c r="M66" s="72" t="str">
        <f>IF(ISBLANK(L66)," ",IF(ISTEXT(L66)," ",IF(L66&lt;=Нормативы!$H$60,"КМС",IF(L66&lt;=Нормативы!$H$61,"КМС",IF(L66&lt;=Нормативы!$L$62,"КМС",IF(L66&lt;=Нормативы!$L$63,"I",IF(L66&lt;=Нормативы!$L$64,"II",IF(L66&lt;=Нормативы!$L$65,"III",IF(L66&lt;=Нормативы!$L$66,"I юн",IF(L66&lt;=Нормативы!$L$67,"II юн",IF(L66&lt;=Нормативы!$L$68,"III юн","б/р")))))))))))</f>
        <v>I юн</v>
      </c>
      <c r="N66" s="72" t="str">
        <f>IF(ISBLANK(L66)," ",IF(ISTEXT(L66)," ",IF(L66&lt;=Нормативы!$H$60,"КМС",IF(L66&lt;=Нормативы!$H$61,"КМС",IF(L66&lt;=Нормативы!$L$62,"КМС",IF(L66&lt;=Нормативы!$L$63,"I",IF(L66&lt;=Нормативы!$L$64,"II",IF(L66&lt;=Нормативы!$L$65,"III",IF(L66&lt;=Нормативы!$L$66,"I юн",IF(L66&lt;=Нормативы!$L$67,"II юн",IF(L66&lt;=Нормативы!$L$68,"III юн","б/р")))))))))))</f>
        <v>I юн</v>
      </c>
      <c r="O66" s="72"/>
      <c r="Q66" s="72" t="str">
        <f t="shared" ref="Q66" si="51">IF(ISBLANK(P66)," ",IF(ISTEXT(P66)," ",IF(P66&lt;=$H$60,"МСМК",IF(P66&lt;=$H$61,"МС",IF(P66&lt;=$H$62,"КМС",IF(P66&lt;=$H$63,"I",IF(P66&lt;=$H$64,"II",IF(P66&lt;=$H$65,"III",IF(P66&lt;=$H$66,"I юн",IF(P66&lt;=$H$67,"II юн",IF(P66&lt;=$H$68,"III юн","б/р")))))))))))</f>
        <v xml:space="preserve"> </v>
      </c>
    </row>
    <row r="67" spans="3:33" x14ac:dyDescent="0.25">
      <c r="C67" s="18"/>
      <c r="D67" s="407"/>
      <c r="E67" s="407"/>
      <c r="F67" s="18"/>
      <c r="G67" s="18"/>
      <c r="H67" s="1047">
        <v>59.2</v>
      </c>
      <c r="I67" s="72" t="str">
        <f>IF(ISBLANK(H67)," ",IF(ISTEXT(H67)," ",IF(H67&lt;=Нормативы!$H$60,"МСМК",IF(H67&lt;=Нормативы!$H$61,"МС",IF(H67&lt;=Нормативы!$H$62,"КМС",IF(H67&lt;=Нормативы!$H$63,"I",IF(H67&lt;=Нормативы!$H$64,"II",IF(H67&lt;=Нормативы!$H$65,"III",IF(H67&lt;=Нормативы!$H$66,"I юн",IF(H67&lt;=Нормативы!$H$67,"II юн",IF(H67&lt;=Нормативы!$H$68,"III юн","б/р")))))))))))</f>
        <v>II юн</v>
      </c>
      <c r="J67" s="72" t="str">
        <f>IF(ISBLANK(H67)," ",IF(ISTEXT(H67)," ",IF(H67&lt;=Нормативы!$H$60,"МСМК",IF(H67&lt;=Нормативы!$H$61,"МС",IF(H67&lt;=Нормативы!$H$62,"КМС",IF(H67&lt;=Нормативы!$H$63,"I",IF(H67&lt;=Нормативы!$H$64,"II",IF(H67&lt;=Нормативы!$H$65,"III",IF(H67&lt;=Нормативы!$H$66,"I юн",IF(H67&lt;=Нормативы!$H$67,"II юн",IF(H67&lt;=Нормативы!$H$68,"III юн","б/р")))))))))))</f>
        <v>II юн</v>
      </c>
      <c r="K67" s="1048"/>
      <c r="L67" s="1047">
        <f t="shared" si="46"/>
        <v>59</v>
      </c>
      <c r="M67" s="72" t="str">
        <f>IF(ISBLANK(L67)," ",IF(ISTEXT(L67)," ",IF(L67&lt;=Нормативы!$H$60,"КМС",IF(L67&lt;=Нормативы!$H$61,"КМС",IF(L67&lt;=Нормативы!$L$62,"КМС",IF(L67&lt;=Нормативы!$L$63,"I",IF(L67&lt;=Нормативы!$L$64,"II",IF(L67&lt;=Нормативы!$L$65,"III",IF(L67&lt;=Нормативы!$L$66,"I юн",IF(L67&lt;=Нормативы!$L$67,"II юн",IF(L67&lt;=Нормативы!$L$68,"III юн","б/р")))))))))))</f>
        <v>II юн</v>
      </c>
      <c r="N67" s="72" t="str">
        <f>IF(ISBLANK(L67)," ",IF(ISTEXT(L67)," ",IF(L67&lt;=Нормативы!$H$60,"КМС",IF(L67&lt;=Нормативы!$H$61,"КМС",IF(L67&lt;=Нормативы!$L$62,"КМС",IF(L67&lt;=Нормативы!$L$63,"I",IF(L67&lt;=Нормативы!$L$64,"II",IF(L67&lt;=Нормативы!$L$65,"III",IF(L67&lt;=Нормативы!$L$66,"I юн",IF(L67&lt;=Нормативы!$L$67,"II юн",IF(L67&lt;=Нормативы!$L$68,"III юн","б/р")))))))))))</f>
        <v>II юн</v>
      </c>
      <c r="O67" s="72"/>
      <c r="Q67" s="72" t="str">
        <f t="shared" ref="Q67" si="52">IF(ISBLANK(P67)," ",IF(ISTEXT(P67)," ",IF(P67&lt;=$H$60,"МСМК",IF(P67&lt;=$H$61,"МС",IF(P67&lt;=$H$62,"КМС",IF(P67&lt;=$H$63,"I",IF(P67&lt;=$H$64,"II",IF(P67&lt;=$H$65,"III",IF(P67&lt;=$H$66,"I юн",IF(P67&lt;=$H$67,"II юн",IF(P67&lt;=$H$68,"III юн","б/р")))))))))))</f>
        <v xml:space="preserve"> </v>
      </c>
    </row>
    <row r="68" spans="3:33" x14ac:dyDescent="0.25">
      <c r="C68" s="18"/>
      <c r="D68" s="407"/>
      <c r="E68" s="407"/>
      <c r="F68" s="18"/>
      <c r="G68" s="18"/>
      <c r="H68" s="1047">
        <v>104.2</v>
      </c>
      <c r="I68" s="72" t="str">
        <f>IF(ISBLANK(H68)," ",IF(ISTEXT(H68)," ",IF(H68&lt;=Нормативы!$H$60,"МСМК",IF(H68&lt;=Нормативы!$H$61,"МС",IF(H68&lt;=Нормативы!$H$62,"КМС",IF(H68&lt;=Нормативы!$H$63,"I",IF(H68&lt;=Нормативы!$H$64,"II",IF(H68&lt;=Нормативы!$H$65,"III",IF(H68&lt;=Нормативы!$H$66,"I юн",IF(H68&lt;=Нормативы!$H$67,"II юн",IF(H68&lt;=Нормативы!$H$68,"III юн","б/р")))))))))))</f>
        <v>III юн</v>
      </c>
      <c r="J68" s="72" t="str">
        <f>IF(ISBLANK(H68)," ",IF(ISTEXT(H68)," ",IF(H68&lt;=Нормативы!$H$60,"МСМК",IF(H68&lt;=Нормативы!$H$61,"МС",IF(H68&lt;=Нормативы!$H$62,"КМС",IF(H68&lt;=Нормативы!$H$63,"I",IF(H68&lt;=Нормативы!$H$64,"II",IF(H68&lt;=Нормативы!$H$65,"III",IF(H68&lt;=Нормативы!$H$66,"I юн",IF(H68&lt;=Нормативы!$H$67,"II юн",IF(H68&lt;=Нормативы!$H$68,"III юн","б/р")))))))))))</f>
        <v>III юн</v>
      </c>
      <c r="K68" s="1048"/>
      <c r="L68" s="1047">
        <f t="shared" si="46"/>
        <v>104</v>
      </c>
      <c r="M68" s="72" t="str">
        <f>IF(ISBLANK(L68)," ",IF(ISTEXT(L68)," ",IF(L68&lt;=Нормативы!$H$60,"КМС",IF(L68&lt;=Нормативы!$H$61,"КМС",IF(L68&lt;=Нормативы!$L$62,"КМС",IF(L68&lt;=Нормативы!$L$63,"I",IF(L68&lt;=Нормативы!$L$64,"II",IF(L68&lt;=Нормативы!$L$65,"III",IF(L68&lt;=Нормативы!$L$66,"I юн",IF(L68&lt;=Нормативы!$L$67,"II юн",IF(L68&lt;=Нормативы!$L$68,"III юн","б/р")))))))))))</f>
        <v>III юн</v>
      </c>
      <c r="N68" s="72" t="str">
        <f>IF(ISBLANK(L68)," ",IF(ISTEXT(L68)," ",IF(L68&lt;=Нормативы!$H$60,"КМС",IF(L68&lt;=Нормативы!$H$61,"КМС",IF(L68&lt;=Нормативы!$L$62,"КМС",IF(L68&lt;=Нормативы!$L$63,"I",IF(L68&lt;=Нормативы!$L$64,"II",IF(L68&lt;=Нормативы!$L$65,"III",IF(L68&lt;=Нормативы!$L$66,"I юн",IF(L68&lt;=Нормативы!$L$67,"II юн",IF(L68&lt;=Нормативы!$L$68,"III юн","б/р")))))))))))</f>
        <v>III юн</v>
      </c>
      <c r="O68" s="72"/>
      <c r="Q68" s="72" t="str">
        <f t="shared" ref="Q68" si="53">IF(ISBLANK(P68)," ",IF(ISTEXT(P68)," ",IF(P68&lt;=$H$60,"МСМК",IF(P68&lt;=$H$61,"МС",IF(P68&lt;=$H$62,"КМС",IF(P68&lt;=$H$63,"I",IF(P68&lt;=$H$64,"II",IF(P68&lt;=$H$65,"III",IF(P68&lt;=$H$66,"I юн",IF(P68&lt;=$H$67,"II юн",IF(P68&lt;=$H$68,"III юн","б/р")))))))))))</f>
        <v xml:space="preserve"> </v>
      </c>
    </row>
    <row r="69" spans="3:33" x14ac:dyDescent="0.25">
      <c r="C69" s="473"/>
      <c r="D69" s="473"/>
      <c r="E69" s="473"/>
      <c r="F69" s="473"/>
      <c r="G69" s="473"/>
      <c r="H69" s="1047"/>
      <c r="I69" s="473"/>
      <c r="J69" s="473"/>
      <c r="K69" s="1048"/>
      <c r="L69" s="473"/>
      <c r="M69" s="473"/>
      <c r="N69" s="473"/>
      <c r="O69" s="72"/>
      <c r="Q69" s="473"/>
    </row>
    <row r="70" spans="3:33" x14ac:dyDescent="0.25">
      <c r="C70" s="467" t="s">
        <v>168</v>
      </c>
      <c r="D70" s="473"/>
      <c r="E70" s="473"/>
      <c r="F70" s="473"/>
      <c r="G70" s="473"/>
      <c r="H70" s="474"/>
      <c r="I70" s="473"/>
      <c r="J70" s="473"/>
      <c r="K70" s="1057"/>
      <c r="L70" s="473"/>
      <c r="M70" s="473"/>
      <c r="N70" s="473"/>
      <c r="Q70" s="473"/>
    </row>
    <row r="71" spans="3:33" x14ac:dyDescent="0.25">
      <c r="C71" s="473"/>
      <c r="D71" s="473"/>
      <c r="E71" s="473"/>
      <c r="F71" s="473"/>
      <c r="G71" s="473"/>
      <c r="H71" s="471">
        <v>47.9</v>
      </c>
      <c r="I71" s="72" t="str">
        <f>IF(ISBLANK(H71)," ",IF(ISTEXT(H71)," ",IF(H71&lt;=Нормативы!$H$71,"МСМК",IF(H71&lt;=Нормативы!$H$72,"МС",IF(H71&lt;=Нормативы!$H$73,"КМС",IF(H71&lt;=Нормативы!$H$74,"I",IF(H71&lt;=Нормативы!$H$75,"II",IF(H71&lt;=Нормативы!$H$76,"III",IF(H71&lt;=Нормативы!$H$77,"I юн",IF(H71&lt;=Нормативы!$H$78,"II юн",IF(H71&lt;=Нормативы!$H$79,"III юн","б/р")))))))))))</f>
        <v>МСМК</v>
      </c>
      <c r="J71" s="72" t="str">
        <f>IF(ISBLANK(H71)," ",IF(ISTEXT(H71)," ",IF(H71&lt;=Нормативы!$H$71,"МСМК",IF(H71&lt;=Нормативы!$H$72,"МС",IF(H71&lt;=Нормативы!$H$73,"КМС",IF(H71&lt;=Нормативы!$H$74,"I",IF(H71&lt;=Нормативы!$H$75,"II",IF(H71&lt;=Нормативы!$H$76,"III",IF(H71&lt;=Нормативы!$H$77,"I юн",IF(H71&lt;=Нормативы!$H$78,"II юн",IF(H71&lt;=Нормативы!$H$79,"III юн","б/р")))))))))))</f>
        <v>МСМК</v>
      </c>
      <c r="K71" s="1048"/>
      <c r="L71" s="471"/>
      <c r="M71" s="72" t="str">
        <f>IF(ISBLANK(L71)," ",IF(ISTEXT(L71)," ",IF(L71&lt;=Нормативы!$H$71,"КМС",IF(L71&lt;=Нормативы!$H$72,"КМС",IF(L71&lt;=Нормативы!$L$73,"КМС",IF(L71&lt;=Нормативы!$L$74,"I",IF(L71&lt;=Нормативы!$L$75,"II",IF(L71&lt;=Нормативы!$L$76,"III",IF(L71&lt;=Нормативы!$L$77,"I юн",IF(L71&lt;=Нормативы!$L$78,"II юн",IF(L71&lt;=Нормативы!$L$79,"III юн","б/р")))))))))))</f>
        <v xml:space="preserve"> </v>
      </c>
      <c r="N71" s="72" t="str">
        <f>IF(ISBLANK(L71)," ",IF(ISTEXT(L71)," ",IF(L71&lt;=48.1,"МСМК",IF(L71&lt;=51,"МС",IF(L71&lt;=53.3,"КМС",IF(L71&lt;=57.3,"I",IF(L71&lt;=101.9,"II",IF(L71&lt;=107.8,"III",IF(L71&lt;=113.5,"I юн",IF(L71&lt;=119.6,"II юн",IF(L71&lt;=126,"III юн","б/р")))))))))))</f>
        <v xml:space="preserve"> </v>
      </c>
      <c r="O71" s="1050"/>
      <c r="Q71" s="72" t="str">
        <f>IF(ISBLANK(P71)," ",IF(ISTEXT(P71)," ",IF(P71&lt;=$H$71,"МСМК",IF(P71&lt;=$H$72,"МС",IF(P71&lt;=$H$73,"КМС",IF(P71&lt;=$H$74,"I",IF(P71&lt;=$H$75,"II",IF(P71&lt;=$H$76,"III",IF(P71&lt;=$H$77,"I юн",IF(P71&lt;=$H$78,"II юн",IF(P71&lt;=$H$79,"III юн","б/р")))))))))))</f>
        <v xml:space="preserve"> </v>
      </c>
    </row>
    <row r="72" spans="3:33" x14ac:dyDescent="0.25">
      <c r="C72" s="473"/>
      <c r="D72" s="473"/>
      <c r="E72" s="473"/>
      <c r="F72" s="473"/>
      <c r="G72" s="473"/>
      <c r="H72" s="471">
        <v>50</v>
      </c>
      <c r="I72" s="72" t="str">
        <f>IF(ISBLANK(H72)," ",IF(ISTEXT(H72)," ",IF(H72&lt;=Нормативы!$H$71,"МСМК",IF(H72&lt;=Нормативы!$H$72,"МС",IF(H72&lt;=Нормативы!$H$73,"КМС",IF(H72&lt;=Нормативы!$H$74,"I",IF(H72&lt;=Нормативы!$H$75,"II",IF(H72&lt;=Нормативы!$H$76,"III",IF(H72&lt;=Нормативы!$H$77,"I юн",IF(H72&lt;=Нормативы!$H$78,"II юн",IF(H72&lt;=Нормативы!$H$79,"III юн","б/р")))))))))))</f>
        <v>МС</v>
      </c>
      <c r="J72" s="72" t="str">
        <f>IF(ISBLANK(H72)," ",IF(ISTEXT(H72)," ",IF(H72&lt;=Нормативы!$H$71,"МСМК",IF(H72&lt;=Нормативы!$H$72,"МС",IF(H72&lt;=Нормативы!$H$73,"КМС",IF(H72&lt;=Нормативы!$H$74,"I",IF(H72&lt;=Нормативы!$H$75,"II",IF(H72&lt;=Нормативы!$H$76,"III",IF(H72&lt;=Нормативы!$H$77,"I юн",IF(H72&lt;=Нормативы!$H$78,"II юн",IF(H72&lt;=Нормативы!$H$79,"III юн","б/р")))))))))))</f>
        <v>МС</v>
      </c>
      <c r="K72" s="1048"/>
      <c r="L72" s="471"/>
      <c r="M72" s="72" t="str">
        <f>IF(ISBLANK(L72)," ",IF(ISTEXT(L72)," ",IF(L72&lt;=Нормативы!$H$71,"КМС",IF(L72&lt;=Нормативы!$H$72,"КМС",IF(L72&lt;=Нормативы!$L$73,"КМС",IF(L72&lt;=Нормативы!$L$74,"I",IF(L72&lt;=Нормативы!$L$75,"II",IF(L72&lt;=Нормативы!$L$76,"III",IF(L72&lt;=Нормативы!$L$77,"I юн",IF(L72&lt;=Нормативы!$L$78,"II юн",IF(L72&lt;=Нормативы!$L$79,"III юн","б/р")))))))))))</f>
        <v xml:space="preserve"> </v>
      </c>
      <c r="N72" s="72" t="str">
        <f>IF(ISBLANK(L72)," ",IF(ISTEXT(L72)," ",IF(L72&lt;=48.1,"МСМК",IF(L72&lt;=51,"МС",IF(L72&lt;=53.3,"КМС",IF(L72&lt;=57.3,"I",IF(L72&lt;=101.9,"II",IF(L72&lt;=107.8,"III",IF(L72&lt;=113.5,"I юн",IF(L72&lt;=119.6,"II юн",IF(L72&lt;=126,"III юн","б/р")))))))))))</f>
        <v xml:space="preserve"> </v>
      </c>
      <c r="O72" s="1050"/>
      <c r="Q72" s="72" t="str">
        <f t="shared" ref="Q72" si="54">IF(ISBLANK(P72)," ",IF(ISTEXT(P72)," ",IF(P72&lt;=$H$71,"МСМК",IF(P72&lt;=$H$72,"МС",IF(P72&lt;=$H$73,"КМС",IF(P72&lt;=$H$74,"I",IF(P72&lt;=$H$75,"II",IF(P72&lt;=$H$76,"III",IF(P72&lt;=$H$77,"I юн",IF(P72&lt;=$H$78,"II юн",IF(P72&lt;=$H$79,"III юн","б/р")))))))))))</f>
        <v xml:space="preserve"> </v>
      </c>
    </row>
    <row r="73" spans="3:33" x14ac:dyDescent="0.25">
      <c r="C73" s="473"/>
      <c r="D73" s="473"/>
      <c r="E73" s="473"/>
      <c r="F73" s="473"/>
      <c r="G73" s="473"/>
      <c r="H73" s="471">
        <v>53.2</v>
      </c>
      <c r="I73" s="72" t="str">
        <f>IF(ISBLANK(H73)," ",IF(ISTEXT(H73)," ",IF(H73&lt;=Нормативы!$H$71,"МСМК",IF(H73&lt;=Нормативы!$H$72,"МС",IF(H73&lt;=Нормативы!$H$73,"КМС",IF(H73&lt;=Нормативы!$H$74,"I",IF(H73&lt;=Нормативы!$H$75,"II",IF(H73&lt;=Нормативы!$H$76,"III",IF(H73&lt;=Нормативы!$H$77,"I юн",IF(H73&lt;=Нормативы!$H$78,"II юн",IF(H73&lt;=Нормативы!$H$79,"III юн","б/р")))))))))))</f>
        <v>КМС</v>
      </c>
      <c r="J73" s="72" t="str">
        <f>IF(ISBLANK(H73)," ",IF(ISTEXT(H73)," ",IF(H73&lt;=Нормативы!$H$71,"МСМК",IF(H73&lt;=Нормативы!$H$72,"МС",IF(H73&lt;=Нормативы!$H$73,"КМС",IF(H73&lt;=Нормативы!$H$74,"I",IF(H73&lt;=Нормативы!$H$75,"II",IF(H73&lt;=Нормативы!$H$76,"III",IF(H73&lt;=Нормативы!$H$77,"I юн",IF(H73&lt;=Нормативы!$H$78,"II юн",IF(H73&lt;=Нормативы!$H$79,"III юн","б/р")))))))))))</f>
        <v>КМС</v>
      </c>
      <c r="K73" s="1048"/>
      <c r="L73" s="1047">
        <f t="shared" ref="L73:L79" si="55">H73-0.2</f>
        <v>53</v>
      </c>
      <c r="M73" s="72" t="str">
        <f>IF(ISBLANK(L73)," ",IF(ISTEXT(L73)," ",IF(L73&lt;=Нормативы!$H$71,"КМС",IF(L73&lt;=Нормативы!$H$72,"КМС",IF(L73&lt;=Нормативы!$L$73,"КМС",IF(L73&lt;=Нормативы!$L$74,"I",IF(L73&lt;=Нормативы!$L$75,"II",IF(L73&lt;=Нормативы!$L$76,"III",IF(L73&lt;=Нормативы!$L$77,"I юн",IF(L73&lt;=Нормативы!$L$78,"II юн",IF(L73&lt;=Нормативы!$L$79,"III юн","б/р")))))))))))</f>
        <v>КМС</v>
      </c>
      <c r="N73" s="72" t="str">
        <f>IF(ISBLANK(L73)," ",IF(ISTEXT(L73)," ",IF(L73&lt;=Нормативы!$H$71,"КМС",IF(L73&lt;=Нормативы!$H$72,"КМС",IF(L73&lt;=Нормативы!$L$73,"КМС",IF(L73&lt;=Нормативы!$L$74,"I",IF(L73&lt;=Нормативы!$L$75,"II",IF(L73&lt;=Нормативы!$L$76,"III",IF(L73&lt;=Нормативы!$L$77,"I юн",IF(L73&lt;=Нормативы!$L$78,"II юн",IF(L73&lt;=Нормативы!$L$79,"III юн","б/р")))))))))))</f>
        <v>КМС</v>
      </c>
      <c r="O73" s="72"/>
      <c r="Q73" s="72" t="str">
        <f t="shared" ref="Q73" si="56">IF(ISBLANK(P73)," ",IF(ISTEXT(P73)," ",IF(P73&lt;=$H$71,"МСМК",IF(P73&lt;=$H$72,"МС",IF(P73&lt;=$H$73,"КМС",IF(P73&lt;=$H$74,"I",IF(P73&lt;=$H$75,"II",IF(P73&lt;=$H$76,"III",IF(P73&lt;=$H$77,"I юн",IF(P73&lt;=$H$78,"II юн",IF(P73&lt;=$H$79,"III юн","б/р")))))))))))</f>
        <v xml:space="preserve"> </v>
      </c>
    </row>
    <row r="74" spans="3:33" x14ac:dyDescent="0.25">
      <c r="C74" s="473"/>
      <c r="D74" s="473"/>
      <c r="E74" s="473"/>
      <c r="F74" s="473"/>
      <c r="G74" s="473"/>
      <c r="H74" s="471">
        <v>57</v>
      </c>
      <c r="I74" s="72" t="str">
        <f>IF(ISBLANK(H74)," ",IF(ISTEXT(H74)," ",IF(H74&lt;=Нормативы!$H$71,"МСМК",IF(H74&lt;=Нормативы!$H$72,"МС",IF(H74&lt;=Нормативы!$H$73,"КМС",IF(H74&lt;=Нормативы!$H$74,"I",IF(H74&lt;=Нормативы!$H$75,"II",IF(H74&lt;=Нормативы!$H$76,"III",IF(H74&lt;=Нормативы!$H$77,"I юн",IF(H74&lt;=Нормативы!$H$78,"II юн",IF(H74&lt;=Нормативы!$H$79,"III юн","б/р")))))))))))</f>
        <v>I</v>
      </c>
      <c r="J74" s="72" t="str">
        <f>IF(ISBLANK(H74)," ",IF(ISTEXT(H74)," ",IF(H74&lt;=Нормативы!$H$71,"МСМК",IF(H74&lt;=Нормативы!$H$72,"МС",IF(H74&lt;=Нормативы!$H$73,"КМС",IF(H74&lt;=Нормативы!$H$74,"I",IF(H74&lt;=Нормативы!$H$75,"II",IF(H74&lt;=Нормативы!$H$76,"III",IF(H74&lt;=Нормативы!$H$77,"I юн",IF(H74&lt;=Нормативы!$H$78,"II юн",IF(H74&lt;=Нормативы!$H$79,"III юн","б/р")))))))))))</f>
        <v>I</v>
      </c>
      <c r="K74" s="1048"/>
      <c r="L74" s="1047">
        <f t="shared" si="55"/>
        <v>56.8</v>
      </c>
      <c r="M74" s="72" t="str">
        <f>IF(ISBLANK(L74)," ",IF(ISTEXT(L74)," ",IF(L74&lt;=Нормативы!$H$71,"КМС",IF(L74&lt;=Нормативы!$H$72,"КМС",IF(L74&lt;=Нормативы!$L$73,"КМС",IF(L74&lt;=Нормативы!$L$74,"I",IF(L74&lt;=Нормативы!$L$75,"II",IF(L74&lt;=Нормативы!$L$76,"III",IF(L74&lt;=Нормативы!$L$77,"I юн",IF(L74&lt;=Нормативы!$L$78,"II юн",IF(L74&lt;=Нормативы!$L$79,"III юн","б/р")))))))))))</f>
        <v>I</v>
      </c>
      <c r="N74" s="72" t="str">
        <f>IF(ISBLANK(L74)," ",IF(ISTEXT(L74)," ",IF(L74&lt;=Нормативы!$H$71,"КМС",IF(L74&lt;=Нормативы!$H$72,"КМС",IF(L74&lt;=Нормативы!$L$73,"КМС",IF(L74&lt;=Нормативы!$L$74,"I",IF(L74&lt;=Нормативы!$L$75,"II",IF(L74&lt;=Нормативы!$L$76,"III",IF(L74&lt;=Нормативы!$L$77,"I юн",IF(L74&lt;=Нормативы!$L$78,"II юн",IF(L74&lt;=Нормативы!$L$79,"III юн","б/р")))))))))))</f>
        <v>I</v>
      </c>
      <c r="O74" s="72"/>
      <c r="Q74" s="72" t="str">
        <f t="shared" ref="Q74" si="57">IF(ISBLANK(P74)," ",IF(ISTEXT(P74)," ",IF(P74&lt;=$H$71,"МСМК",IF(P74&lt;=$H$72,"МС",IF(P74&lt;=$H$73,"КМС",IF(P74&lt;=$H$74,"I",IF(P74&lt;=$H$75,"II",IF(P74&lt;=$H$76,"III",IF(P74&lt;=$H$77,"I юн",IF(P74&lt;=$H$78,"II юн",IF(P74&lt;=$H$79,"III юн","б/р")))))))))))</f>
        <v xml:space="preserve"> </v>
      </c>
    </row>
    <row r="75" spans="3:33" x14ac:dyDescent="0.25">
      <c r="C75" s="473"/>
      <c r="D75" s="473"/>
      <c r="E75" s="473"/>
      <c r="F75" s="473"/>
      <c r="G75" s="473"/>
      <c r="H75" s="471">
        <v>101.60000000000001</v>
      </c>
      <c r="I75" s="72" t="str">
        <f>IF(ISBLANK(H75)," ",IF(ISTEXT(H75)," ",IF(H75&lt;=Нормативы!$H$71,"МСМК",IF(H75&lt;=Нормативы!$H$72,"МС",IF(H75&lt;=Нормативы!$H$73,"КМС",IF(H75&lt;=Нормативы!$H$74,"I",IF(H75&lt;=Нормативы!$H$75,"II",IF(H75&lt;=Нормативы!$H$76,"III",IF(H75&lt;=Нормативы!$H$77,"I юн",IF(H75&lt;=Нормативы!$H$78,"II юн",IF(H75&lt;=Нормативы!$H$79,"III юн","б/р")))))))))))</f>
        <v>II</v>
      </c>
      <c r="J75" s="72" t="str">
        <f>IF(ISBLANK(H75)," ",IF(ISTEXT(H75)," ",IF(H75&lt;=Нормативы!$H$71,"МСМК",IF(H75&lt;=Нормативы!$H$72,"МС",IF(H75&lt;=Нормативы!$H$73,"КМС",IF(H75&lt;=Нормативы!$H$74,"I",IF(H75&lt;=Нормативы!$H$75,"II",IF(H75&lt;=Нормативы!$H$76,"III",IF(H75&lt;=Нормативы!$H$77,"I юн",IF(H75&lt;=Нормативы!$H$78,"II юн",IF(H75&lt;=Нормативы!$H$79,"III юн","б/р")))))))))))</f>
        <v>II</v>
      </c>
      <c r="K75" s="1048"/>
      <c r="L75" s="1047">
        <f t="shared" si="55"/>
        <v>101.4</v>
      </c>
      <c r="M75" s="72" t="str">
        <f>IF(ISBLANK(L75)," ",IF(ISTEXT(L75)," ",IF(L75&lt;=Нормативы!$H$71,"КМС",IF(L75&lt;=Нормативы!$H$72,"КМС",IF(L75&lt;=Нормативы!$L$73,"КМС",IF(L75&lt;=Нормативы!$L$74,"I",IF(L75&lt;=Нормативы!$L$75,"II",IF(L75&lt;=Нормативы!$L$76,"III",IF(L75&lt;=Нормативы!$L$77,"I юн",IF(L75&lt;=Нормативы!$L$78,"II юн",IF(L75&lt;=Нормативы!$L$79,"III юн","б/р")))))))))))</f>
        <v>II</v>
      </c>
      <c r="N75" s="72" t="str">
        <f>IF(ISBLANK(L75)," ",IF(ISTEXT(L75)," ",IF(L75&lt;=Нормативы!$H$71,"КМС",IF(L75&lt;=Нормативы!$H$72,"КМС",IF(L75&lt;=Нормативы!$L$73,"КМС",IF(L75&lt;=Нормативы!$L$74,"I",IF(L75&lt;=Нормативы!$L$75,"II",IF(L75&lt;=Нормативы!$L$76,"III",IF(L75&lt;=Нормативы!$L$77,"I юн",IF(L75&lt;=Нормативы!$L$78,"II юн",IF(L75&lt;=Нормативы!$L$79,"III юн","б/р")))))))))))</f>
        <v>II</v>
      </c>
      <c r="O75" s="72"/>
      <c r="Q75" s="72" t="str">
        <f t="shared" ref="Q75" si="58">IF(ISBLANK(P75)," ",IF(ISTEXT(P75)," ",IF(P75&lt;=$H$71,"МСМК",IF(P75&lt;=$H$72,"МС",IF(P75&lt;=$H$73,"КМС",IF(P75&lt;=$H$74,"I",IF(P75&lt;=$H$75,"II",IF(P75&lt;=$H$76,"III",IF(P75&lt;=$H$77,"I юн",IF(P75&lt;=$H$78,"II юн",IF(P75&lt;=$H$79,"III юн","б/р")))))))))))</f>
        <v xml:space="preserve"> </v>
      </c>
    </row>
    <row r="76" spans="3:33" x14ac:dyDescent="0.25">
      <c r="C76" s="473"/>
      <c r="D76" s="473"/>
      <c r="E76" s="473"/>
      <c r="F76" s="473"/>
      <c r="G76" s="473"/>
      <c r="H76" s="471">
        <v>107.4</v>
      </c>
      <c r="I76" s="72" t="str">
        <f>IF(ISBLANK(H76)," ",IF(ISTEXT(H76)," ",IF(H76&lt;=Нормативы!$H$71,"МСМК",IF(H76&lt;=Нормативы!$H$72,"МС",IF(H76&lt;=Нормативы!$H$73,"КМС",IF(H76&lt;=Нормативы!$H$74,"I",IF(H76&lt;=Нормативы!$H$75,"II",IF(H76&lt;=Нормативы!$H$76,"III",IF(H76&lt;=Нормативы!$H$77,"I юн",IF(H76&lt;=Нормативы!$H$78,"II юн",IF(H76&lt;=Нормативы!$H$79,"III юн","б/р")))))))))))</f>
        <v>III</v>
      </c>
      <c r="J76" s="72" t="str">
        <f>IF(ISBLANK(H76)," ",IF(ISTEXT(H76)," ",IF(H76&lt;=Нормативы!$H$71,"МСМК",IF(H76&lt;=Нормативы!$H$72,"МС",IF(H76&lt;=Нормативы!$H$73,"КМС",IF(H76&lt;=Нормативы!$H$74,"I",IF(H76&lt;=Нормативы!$H$75,"II",IF(H76&lt;=Нормативы!$H$76,"III",IF(H76&lt;=Нормативы!$H$77,"I юн",IF(H76&lt;=Нормативы!$H$78,"II юн",IF(H76&lt;=Нормативы!$H$79,"III юн","б/р")))))))))))</f>
        <v>III</v>
      </c>
      <c r="K76" s="1048"/>
      <c r="L76" s="1047">
        <f t="shared" si="55"/>
        <v>107.2</v>
      </c>
      <c r="M76" s="72" t="str">
        <f>IF(ISBLANK(L76)," ",IF(ISTEXT(L76)," ",IF(L76&lt;=Нормативы!$H$71,"КМС",IF(L76&lt;=Нормативы!$H$72,"КМС",IF(L76&lt;=Нормативы!$L$73,"КМС",IF(L76&lt;=Нормативы!$L$74,"I",IF(L76&lt;=Нормативы!$L$75,"II",IF(L76&lt;=Нормативы!$L$76,"III",IF(L76&lt;=Нормативы!$L$77,"I юн",IF(L76&lt;=Нормативы!$L$78,"II юн",IF(L76&lt;=Нормативы!$L$79,"III юн","б/р")))))))))))</f>
        <v>III</v>
      </c>
      <c r="N76" s="72" t="str">
        <f>IF(ISBLANK(L76)," ",IF(ISTEXT(L76)," ",IF(L76&lt;=Нормативы!$H$71,"КМС",IF(L76&lt;=Нормативы!$H$72,"КМС",IF(L76&lt;=Нормативы!$L$73,"КМС",IF(L76&lt;=Нормативы!$L$74,"I",IF(L76&lt;=Нормативы!$L$75,"II",IF(L76&lt;=Нормативы!$L$76,"III",IF(L76&lt;=Нормативы!$L$77,"I юн",IF(L76&lt;=Нормативы!$L$78,"II юн",IF(L76&lt;=Нормативы!$L$79,"III юн","б/р")))))))))))</f>
        <v>III</v>
      </c>
      <c r="O76" s="72"/>
      <c r="Q76" s="72" t="str">
        <f t="shared" ref="Q76" si="59">IF(ISBLANK(P76)," ",IF(ISTEXT(P76)," ",IF(P76&lt;=$H$71,"МСМК",IF(P76&lt;=$H$72,"МС",IF(P76&lt;=$H$73,"КМС",IF(P76&lt;=$H$74,"I",IF(P76&lt;=$H$75,"II",IF(P76&lt;=$H$76,"III",IF(P76&lt;=$H$77,"I юн",IF(P76&lt;=$H$78,"II юн",IF(P76&lt;=$H$79,"III юн","б/р")))))))))))</f>
        <v xml:space="preserve"> </v>
      </c>
    </row>
    <row r="77" spans="3:33" x14ac:dyDescent="0.25">
      <c r="C77" s="473"/>
      <c r="D77" s="473"/>
      <c r="E77" s="473"/>
      <c r="F77" s="473"/>
      <c r="G77" s="473"/>
      <c r="H77" s="471">
        <v>113</v>
      </c>
      <c r="I77" s="72" t="str">
        <f>IF(ISBLANK(H77)," ",IF(ISTEXT(H77)," ",IF(H77&lt;=Нормативы!$H$71,"МСМК",IF(H77&lt;=Нормативы!$H$72,"МС",IF(H77&lt;=Нормативы!$H$73,"КМС",IF(H77&lt;=Нормативы!$H$74,"I",IF(H77&lt;=Нормативы!$H$75,"II",IF(H77&lt;=Нормативы!$H$76,"III",IF(H77&lt;=Нормативы!$H$77,"I юн",IF(H77&lt;=Нормативы!$H$78,"II юн",IF(H77&lt;=Нормативы!$H$79,"III юн","б/р")))))))))))</f>
        <v>I юн</v>
      </c>
      <c r="J77" s="72" t="str">
        <f>IF(ISBLANK(H77)," ",IF(ISTEXT(H77)," ",IF(H77&lt;=Нормативы!$H$71,"МСМК",IF(H77&lt;=Нормативы!$H$72,"МС",IF(H77&lt;=Нормативы!$H$73,"КМС",IF(H77&lt;=Нормативы!$H$74,"I",IF(H77&lt;=Нормативы!$H$75,"II",IF(H77&lt;=Нормативы!$H$76,"III",IF(H77&lt;=Нормативы!$H$77,"I юн",IF(H77&lt;=Нормативы!$H$78,"II юн",IF(H77&lt;=Нормативы!$H$79,"III юн","б/р")))))))))))</f>
        <v>I юн</v>
      </c>
      <c r="K77" s="1048"/>
      <c r="L77" s="1047">
        <f t="shared" si="55"/>
        <v>112.8</v>
      </c>
      <c r="M77" s="72" t="str">
        <f>IF(ISBLANK(L77)," ",IF(ISTEXT(L77)," ",IF(L77&lt;=Нормативы!$H$71,"КМС",IF(L77&lt;=Нормативы!$H$72,"КМС",IF(L77&lt;=Нормативы!$L$73,"КМС",IF(L77&lt;=Нормативы!$L$74,"I",IF(L77&lt;=Нормативы!$L$75,"II",IF(L77&lt;=Нормативы!$L$76,"III",IF(L77&lt;=Нормативы!$L$77,"I юн",IF(L77&lt;=Нормативы!$L$78,"II юн",IF(L77&lt;=Нормативы!$L$79,"III юн","б/р")))))))))))</f>
        <v>I юн</v>
      </c>
      <c r="N77" s="72" t="str">
        <f>IF(ISBLANK(L77)," ",IF(ISTEXT(L77)," ",IF(L77&lt;=Нормативы!$H$71,"КМС",IF(L77&lt;=Нормативы!$H$72,"КМС",IF(L77&lt;=Нормативы!$L$73,"КМС",IF(L77&lt;=Нормативы!$L$74,"I",IF(L77&lt;=Нормативы!$L$75,"II",IF(L77&lt;=Нормативы!$L$76,"III",IF(L77&lt;=Нормативы!$L$77,"I юн",IF(L77&lt;=Нормативы!$L$78,"II юн",IF(L77&lt;=Нормативы!$L$79,"III юн","б/р")))))))))))</f>
        <v>I юн</v>
      </c>
      <c r="O77" s="72"/>
      <c r="Q77" s="72" t="str">
        <f t="shared" ref="Q77" si="60">IF(ISBLANK(P77)," ",IF(ISTEXT(P77)," ",IF(P77&lt;=$H$71,"МСМК",IF(P77&lt;=$H$72,"МС",IF(P77&lt;=$H$73,"КМС",IF(P77&lt;=$H$74,"I",IF(P77&lt;=$H$75,"II",IF(P77&lt;=$H$76,"III",IF(P77&lt;=$H$77,"I юн",IF(P77&lt;=$H$78,"II юн",IF(P77&lt;=$H$79,"III юн","б/р")))))))))))</f>
        <v xml:space="preserve"> </v>
      </c>
    </row>
    <row r="78" spans="3:33" x14ac:dyDescent="0.25">
      <c r="C78" s="473"/>
      <c r="D78" s="473"/>
      <c r="E78" s="473"/>
      <c r="F78" s="473"/>
      <c r="G78" s="473"/>
      <c r="H78" s="471">
        <v>119</v>
      </c>
      <c r="I78" s="72" t="str">
        <f>IF(ISBLANK(H78)," ",IF(ISTEXT(H78)," ",IF(H78&lt;=Нормативы!$H$71,"МСМК",IF(H78&lt;=Нормативы!$H$72,"МС",IF(H78&lt;=Нормативы!$H$73,"КМС",IF(H78&lt;=Нормативы!$H$74,"I",IF(H78&lt;=Нормативы!$H$75,"II",IF(H78&lt;=Нормативы!$H$76,"III",IF(H78&lt;=Нормативы!$H$77,"I юн",IF(H78&lt;=Нормативы!$H$78,"II юн",IF(H78&lt;=Нормативы!$H$79,"III юн","б/р")))))))))))</f>
        <v>II юн</v>
      </c>
      <c r="J78" s="72" t="str">
        <f>IF(ISBLANK(H78)," ",IF(ISTEXT(H78)," ",IF(H78&lt;=Нормативы!$H$71,"МСМК",IF(H78&lt;=Нормативы!$H$72,"МС",IF(H78&lt;=Нормативы!$H$73,"КМС",IF(H78&lt;=Нормативы!$H$74,"I",IF(H78&lt;=Нормативы!$H$75,"II",IF(H78&lt;=Нормативы!$H$76,"III",IF(H78&lt;=Нормативы!$H$77,"I юн",IF(H78&lt;=Нормативы!$H$78,"II юн",IF(H78&lt;=Нормативы!$H$79,"III юн","б/р")))))))))))</f>
        <v>II юн</v>
      </c>
      <c r="K78" s="1048"/>
      <c r="L78" s="1047">
        <f t="shared" si="55"/>
        <v>118.8</v>
      </c>
      <c r="M78" s="72" t="str">
        <f>IF(ISBLANK(L78)," ",IF(ISTEXT(L78)," ",IF(L78&lt;=Нормативы!$H$71,"КМС",IF(L78&lt;=Нормативы!$H$72,"КМС",IF(L78&lt;=Нормативы!$L$73,"КМС",IF(L78&lt;=Нормативы!$L$74,"I",IF(L78&lt;=Нормативы!$L$75,"II",IF(L78&lt;=Нормативы!$L$76,"III",IF(L78&lt;=Нормативы!$L$77,"I юн",IF(L78&lt;=Нормативы!$L$78,"II юн",IF(L78&lt;=Нормативы!$L$79,"III юн","б/р")))))))))))</f>
        <v>II юн</v>
      </c>
      <c r="N78" s="72" t="str">
        <f>IF(ISBLANK(L78)," ",IF(ISTEXT(L78)," ",IF(L78&lt;=Нормативы!$H$71,"КМС",IF(L78&lt;=Нормативы!$H$72,"КМС",IF(L78&lt;=Нормативы!$L$73,"КМС",IF(L78&lt;=Нормативы!$L$74,"I",IF(L78&lt;=Нормативы!$L$75,"II",IF(L78&lt;=Нормативы!$L$76,"III",IF(L78&lt;=Нормативы!$L$77,"I юн",IF(L78&lt;=Нормативы!$L$78,"II юн",IF(L78&lt;=Нормативы!$L$79,"III юн","б/р")))))))))))</f>
        <v>II юн</v>
      </c>
      <c r="O78" s="72"/>
      <c r="Q78" s="72" t="str">
        <f t="shared" ref="Q78" si="61">IF(ISBLANK(P78)," ",IF(ISTEXT(P78)," ",IF(P78&lt;=$H$71,"МСМК",IF(P78&lt;=$H$72,"МС",IF(P78&lt;=$H$73,"КМС",IF(P78&lt;=$H$74,"I",IF(P78&lt;=$H$75,"II",IF(P78&lt;=$H$76,"III",IF(P78&lt;=$H$77,"I юн",IF(P78&lt;=$H$78,"II юн",IF(P78&lt;=$H$79,"III юн","б/р")))))))))))</f>
        <v xml:space="preserve"> </v>
      </c>
    </row>
    <row r="79" spans="3:33" x14ac:dyDescent="0.25">
      <c r="C79" s="473"/>
      <c r="D79" s="473"/>
      <c r="E79" s="473"/>
      <c r="F79" s="473"/>
      <c r="G79" s="473"/>
      <c r="H79" s="471">
        <v>125.2</v>
      </c>
      <c r="I79" s="72" t="str">
        <f>IF(ISBLANK(H79)," ",IF(ISTEXT(H79)," ",IF(H79&lt;=Нормативы!$H$71,"МСМК",IF(H79&lt;=Нормативы!$H$72,"МС",IF(H79&lt;=Нормативы!$H$73,"КМС",IF(H79&lt;=Нормативы!$H$74,"I",IF(H79&lt;=Нормативы!$H$75,"II",IF(H79&lt;=Нормативы!$H$76,"III",IF(H79&lt;=Нормативы!$H$77,"I юн",IF(H79&lt;=Нормативы!$H$78,"II юн",IF(H79&lt;=Нормативы!$H$79,"III юн","б/р")))))))))))</f>
        <v>III юн</v>
      </c>
      <c r="J79" s="72" t="str">
        <f>IF(ISBLANK(H79)," ",IF(ISTEXT(H79)," ",IF(H79&lt;=Нормативы!$H$71,"МСМК",IF(H79&lt;=Нормативы!$H$72,"МС",IF(H79&lt;=Нормативы!$H$73,"КМС",IF(H79&lt;=Нормативы!$H$74,"I",IF(H79&lt;=Нормативы!$H$75,"II",IF(H79&lt;=Нормативы!$H$76,"III",IF(H79&lt;=Нормативы!$H$77,"I юн",IF(H79&lt;=Нормативы!$H$78,"II юн",IF(H79&lt;=Нормативы!$H$79,"III юн","б/р")))))))))))</f>
        <v>III юн</v>
      </c>
      <c r="K79" s="1048"/>
      <c r="L79" s="1047">
        <f t="shared" si="55"/>
        <v>125</v>
      </c>
      <c r="M79" s="72" t="str">
        <f>IF(ISBLANK(L79)," ",IF(ISTEXT(L79)," ",IF(L79&lt;=Нормативы!$H$71,"КМС",IF(L79&lt;=Нормативы!$H$72,"КМС",IF(L79&lt;=Нормативы!$L$73,"КМС",IF(L79&lt;=Нормативы!$L$74,"I",IF(L79&lt;=Нормативы!$L$75,"II",IF(L79&lt;=Нормативы!$L$76,"III",IF(L79&lt;=Нормативы!$L$77,"I юн",IF(L79&lt;=Нормативы!$L$78,"II юн",IF(L79&lt;=Нормативы!$L$79,"III юн","б/р")))))))))))</f>
        <v>III юн</v>
      </c>
      <c r="N79" s="72" t="str">
        <f>IF(ISBLANK(L79)," ",IF(ISTEXT(L79)," ",IF(L79&lt;=Нормативы!$H$71,"КМС",IF(L79&lt;=Нормативы!$H$72,"КМС",IF(L79&lt;=Нормативы!$L$73,"КМС",IF(L79&lt;=Нормативы!$L$74,"I",IF(L79&lt;=Нормативы!$L$75,"II",IF(L79&lt;=Нормативы!$L$76,"III",IF(L79&lt;=Нормативы!$L$77,"I юн",IF(L79&lt;=Нормативы!$L$78,"II юн",IF(L79&lt;=Нормативы!$L$79,"III юн","б/р")))))))))))</f>
        <v>III юн</v>
      </c>
      <c r="O79" s="72"/>
      <c r="Q79" s="72" t="str">
        <f t="shared" ref="Q79" si="62">IF(ISBLANK(P79)," ",IF(ISTEXT(P79)," ",IF(P79&lt;=$H$71,"МСМК",IF(P79&lt;=$H$72,"МС",IF(P79&lt;=$H$73,"КМС",IF(P79&lt;=$H$74,"I",IF(P79&lt;=$H$75,"II",IF(P79&lt;=$H$76,"III",IF(P79&lt;=$H$77,"I юн",IF(P79&lt;=$H$78,"II юн",IF(P79&lt;=$H$79,"III юн","б/р")))))))))))</f>
        <v xml:space="preserve"> </v>
      </c>
    </row>
    <row r="80" spans="3:33" x14ac:dyDescent="0.25">
      <c r="C80" s="473"/>
      <c r="D80" s="473"/>
      <c r="E80" s="473"/>
      <c r="F80" s="473"/>
      <c r="G80" s="473"/>
      <c r="H80" s="1047"/>
      <c r="I80" s="473"/>
      <c r="J80" s="473"/>
      <c r="K80" s="1048"/>
      <c r="L80" s="473"/>
      <c r="M80" s="473"/>
      <c r="N80" s="473"/>
      <c r="P80" s="1055"/>
      <c r="Q80" s="473"/>
      <c r="R80" s="1055"/>
      <c r="S80" s="1055"/>
      <c r="T80" s="1055"/>
      <c r="U80" s="1055"/>
      <c r="V80" s="1055"/>
      <c r="W80" s="1055"/>
      <c r="X80" s="1055"/>
      <c r="Y80" s="1055"/>
      <c r="Z80" s="1055"/>
      <c r="AA80" s="1055"/>
      <c r="AB80" s="1055"/>
      <c r="AC80" s="1055"/>
      <c r="AD80" s="1055"/>
      <c r="AE80" s="1055"/>
      <c r="AF80" s="1055"/>
      <c r="AG80" s="1055"/>
    </row>
    <row r="81" spans="3:33" x14ac:dyDescent="0.25">
      <c r="C81" s="467" t="s">
        <v>169</v>
      </c>
      <c r="D81" s="473"/>
      <c r="E81" s="473"/>
      <c r="F81" s="473"/>
      <c r="G81" s="473"/>
      <c r="H81" s="469"/>
      <c r="I81" s="473"/>
      <c r="J81" s="473"/>
      <c r="K81" s="1057"/>
      <c r="L81" s="473"/>
      <c r="M81" s="473"/>
      <c r="N81" s="473"/>
      <c r="P81" s="1056"/>
      <c r="Q81" s="473"/>
      <c r="R81" s="1056"/>
      <c r="S81" s="1056"/>
      <c r="T81" s="1056"/>
      <c r="U81" s="1056"/>
      <c r="V81" s="1056"/>
      <c r="W81" s="1056"/>
      <c r="X81" s="1056"/>
      <c r="Y81" s="1056"/>
      <c r="Z81" s="1056"/>
      <c r="AA81" s="1056"/>
      <c r="AB81" s="1056"/>
      <c r="AC81" s="1056"/>
      <c r="AD81" s="1056"/>
      <c r="AE81" s="1056"/>
      <c r="AF81" s="1056"/>
      <c r="AG81" s="1056"/>
    </row>
    <row r="82" spans="3:33" x14ac:dyDescent="0.25">
      <c r="C82" s="473"/>
      <c r="D82" s="473"/>
      <c r="E82" s="473"/>
      <c r="F82" s="473"/>
      <c r="G82" s="473"/>
      <c r="H82" s="471">
        <v>43</v>
      </c>
      <c r="I82" s="72" t="str">
        <f>IF(ISBLANK(H82)," ",IF(ISTEXT(H82)," ",IF(H82&lt;=Нормативы!$H$82,"МСМК",IF(H82&lt;=Нормативы!$H$83,"МС",IF(H82&lt;=Нормативы!$H$84,"КМС",IF(H82&lt;=Нормативы!$H$85,"I",IF(H82&lt;=Нормативы!$H$86,"II",IF(H82&lt;=Нормативы!$H$87,"III",IF(H82&lt;=Нормативы!$H$88,"I юн",IF(H82&lt;=Нормативы!$H$89,"II юн",IF(H82&lt;=Нормативы!$H$90,"III юн","б/р")))))))))))</f>
        <v>МСМК</v>
      </c>
      <c r="J82" s="72" t="str">
        <f>IF(ISBLANK(H82)," ",IF(ISTEXT(H82)," ",IF(H82&lt;=Нормативы!$H$82,"МСМК",IF(H82&lt;=Нормативы!$H$83,"МС",IF(H82&lt;=Нормативы!$H$84,"КМС",IF(H82&lt;=Нормативы!$H$85,"I",IF(H82&lt;=Нормативы!$H$86,"II",IF(H82&lt;=Нормативы!$H$87,"III",IF(H82&lt;=Нормативы!$H$88,"I юн",IF(H82&lt;=Нормативы!$H$89,"II юн",IF(H82&lt;=Нормативы!$H$90,"III юн","б/р")))))))))))</f>
        <v>МСМК</v>
      </c>
      <c r="K82" s="1048"/>
      <c r="L82" s="471"/>
      <c r="M82" s="72" t="str">
        <f>IF(ISBLANK(L82)," ",IF(ISTEXT(L82)," ",IF(L82&lt;=Нормативы!$H$82,"КМС",IF(L82&lt;=Нормативы!$H$83,"КМС",IF(L82&lt;=Нормативы!$L$84,"КМС",IF(L82&lt;=Нормативы!$L$85,"I",IF(L82&lt;=Нормативы!$L$86,"II",IF(L82&lt;=Нормативы!$L$87,"III",IF(L82&lt;=Нормативы!$L$88,"I юн",IF(L82&lt;=Нормативы!$L$89,"II юн",IF(L82&lt;=Нормативы!$L$90,"III юн","б/р")))))))))))</f>
        <v xml:space="preserve"> </v>
      </c>
      <c r="N82" s="72" t="str">
        <f>IF(ISBLANK(L82)," ",IF(ISTEXT(L82)," ",IF(L82&lt;=43.3,"МСМК",IF(L82&lt;=45.1,"МС",IF(L82&lt;=47.3,"КМС",IF(L82&lt;=50.8,"I",IF(L82&lt;=55.9,"II",IF(L82&lt;=100.4,"III",IF(L82&lt;=106,"I юн",IF(L82&lt;=112,"II юн",IF(L82&lt;=118.5,"III юн","б/р")))))))))))</f>
        <v xml:space="preserve"> </v>
      </c>
      <c r="O82" s="72"/>
      <c r="Q82" s="72" t="str">
        <f>IF(ISBLANK(P82)," ",IF(ISTEXT(P82)," ",IF(P82&lt;=$H$82,"МСМК",IF(P82&lt;=$H$83,"МС",IF(P82&lt;=$H$84,"КМС",IF(P82&lt;=$H$85,"I",IF(P82&lt;=$H$86,"II",IF(P82&lt;=$H$87,"III",IF(P82&lt;=$H$88,"I юн",IF(P82&lt;=$H$89,"II юн",IF(P82&lt;=$H$90,"III юн","б/р")))))))))))</f>
        <v xml:space="preserve"> </v>
      </c>
    </row>
    <row r="83" spans="3:33" x14ac:dyDescent="0.25">
      <c r="C83" s="473"/>
      <c r="D83" s="473"/>
      <c r="E83" s="473"/>
      <c r="F83" s="473"/>
      <c r="G83" s="473"/>
      <c r="H83" s="471">
        <v>44.4</v>
      </c>
      <c r="I83" s="72" t="str">
        <f>IF(ISBLANK(H83)," ",IF(ISTEXT(H83)," ",IF(H83&lt;=Нормативы!$H$82,"МСМК",IF(H83&lt;=Нормативы!$H$83,"МС",IF(H83&lt;=Нормативы!$H$84,"КМС",IF(H83&lt;=Нормативы!$H$85,"I",IF(H83&lt;=Нормативы!$H$86,"II",IF(H83&lt;=Нормативы!$H$87,"III",IF(H83&lt;=Нормативы!$H$88,"I юн",IF(H83&lt;=Нормативы!$H$89,"II юн",IF(H83&lt;=Нормативы!$H$90,"III юн","б/р")))))))))))</f>
        <v>МС</v>
      </c>
      <c r="J83" s="72" t="str">
        <f>IF(ISBLANK(H83)," ",IF(ISTEXT(H83)," ",IF(H83&lt;=Нормативы!$H$82,"МСМК",IF(H83&lt;=Нормативы!$H$83,"МС",IF(H83&lt;=Нормативы!$H$84,"КМС",IF(H83&lt;=Нормативы!$H$85,"I",IF(H83&lt;=Нормативы!$H$86,"II",IF(H83&lt;=Нормативы!$H$87,"III",IF(H83&lt;=Нормативы!$H$88,"I юн",IF(H83&lt;=Нормативы!$H$89,"II юн",IF(H83&lt;=Нормативы!$H$90,"III юн","б/р")))))))))))</f>
        <v>МС</v>
      </c>
      <c r="K83" s="1048"/>
      <c r="L83" s="471"/>
      <c r="M83" s="72" t="str">
        <f>IF(ISBLANK(L83)," ",IF(ISTEXT(L83)," ",IF(L83&lt;=Нормативы!$H$82,"КМС",IF(L83&lt;=Нормативы!$H$83,"КМС",IF(L83&lt;=Нормативы!$L$84,"КМС",IF(L83&lt;=Нормативы!$L$85,"I",IF(L83&lt;=Нормативы!$L$86,"II",IF(L83&lt;=Нормативы!$L$87,"III",IF(L83&lt;=Нормативы!$L$88,"I юн",IF(L83&lt;=Нормативы!$L$89,"II юн",IF(L83&lt;=Нормативы!$L$90,"III юн","б/р")))))))))))</f>
        <v xml:space="preserve"> </v>
      </c>
      <c r="N83" s="72" t="str">
        <f>IF(ISBLANK(L83)," ",IF(ISTEXT(L83)," ",IF(L83&lt;=43.3,"МСМК",IF(L83&lt;=45.1,"МС",IF(L83&lt;=47.3,"КМС",IF(L83&lt;=50.8,"I",IF(L83&lt;=55.9,"II",IF(L83&lt;=100.4,"III",IF(L83&lt;=106,"I юн",IF(L83&lt;=112,"II юн",IF(L83&lt;=118.5,"III юн","б/р")))))))))))</f>
        <v xml:space="preserve"> </v>
      </c>
      <c r="O83" s="72"/>
      <c r="Q83" s="72" t="str">
        <f t="shared" ref="Q83" si="63">IF(ISBLANK(P83)," ",IF(ISTEXT(P83)," ",IF(P83&lt;=$H$82,"МСМК",IF(P83&lt;=$H$83,"МС",IF(P83&lt;=$H$84,"КМС",IF(P83&lt;=$H$85,"I",IF(P83&lt;=$H$86,"II",IF(P83&lt;=$H$87,"III",IF(P83&lt;=$H$88,"I юн",IF(P83&lt;=$H$89,"II юн",IF(P83&lt;=$H$90,"III юн","б/р")))))))))))</f>
        <v xml:space="preserve"> </v>
      </c>
    </row>
    <row r="84" spans="3:33" x14ac:dyDescent="0.25">
      <c r="C84" s="473"/>
      <c r="D84" s="473"/>
      <c r="E84" s="473"/>
      <c r="F84" s="473"/>
      <c r="G84" s="473"/>
      <c r="H84" s="471">
        <v>47.1</v>
      </c>
      <c r="I84" s="72" t="str">
        <f>IF(ISBLANK(H84)," ",IF(ISTEXT(H84)," ",IF(H84&lt;=Нормативы!$H$82,"МСМК",IF(H84&lt;=Нормативы!$H$83,"МС",IF(H84&lt;=Нормативы!$H$84,"КМС",IF(H84&lt;=Нормативы!$H$85,"I",IF(H84&lt;=Нормативы!$H$86,"II",IF(H84&lt;=Нормативы!$H$87,"III",IF(H84&lt;=Нормативы!$H$88,"I юн",IF(H84&lt;=Нормативы!$H$89,"II юн",IF(H84&lt;=Нормативы!$H$90,"III юн","б/р")))))))))))</f>
        <v>КМС</v>
      </c>
      <c r="J84" s="72" t="str">
        <f>IF(ISBLANK(H84)," ",IF(ISTEXT(H84)," ",IF(H84&lt;=Нормативы!$H$82,"МСМК",IF(H84&lt;=Нормативы!$H$83,"МС",IF(H84&lt;=Нормативы!$H$84,"КМС",IF(H84&lt;=Нормативы!$H$85,"I",IF(H84&lt;=Нормативы!$H$86,"II",IF(H84&lt;=Нормативы!$H$87,"III",IF(H84&lt;=Нормативы!$H$88,"I юн",IF(H84&lt;=Нормативы!$H$89,"II юн",IF(H84&lt;=Нормативы!$H$90,"III юн","б/р")))))))))))</f>
        <v>КМС</v>
      </c>
      <c r="K84" s="1048"/>
      <c r="L84" s="1047">
        <f t="shared" ref="L84:L90" si="64">H84-0.2</f>
        <v>46.9</v>
      </c>
      <c r="M84" s="72" t="str">
        <f>IF(ISBLANK(L84)," ",IF(ISTEXT(L84)," ",IF(L84&lt;=Нормативы!$H$82,"КМС",IF(L84&lt;=Нормативы!$H$83,"КМС",IF(L84&lt;=Нормативы!$L$84,"КМС",IF(L84&lt;=Нормативы!$L$85,"I",IF(L84&lt;=Нормативы!$L$86,"II",IF(L84&lt;=Нормативы!$L$87,"III",IF(L84&lt;=Нормативы!$L$88,"I юн",IF(L84&lt;=Нормативы!$L$89,"II юн",IF(L84&lt;=Нормативы!$L$90,"III юн","б/р")))))))))))</f>
        <v>КМС</v>
      </c>
      <c r="N84" s="72" t="str">
        <f>IF(ISBLANK(L84)," ",IF(ISTEXT(L84)," ",IF(L84&lt;=Нормативы!$H$82,"КМС",IF(L84&lt;=Нормативы!$H$83,"КМС",IF(L84&lt;=Нормативы!$L$84,"КМС",IF(L84&lt;=Нормативы!$L$85,"I",IF(L84&lt;=Нормативы!$L$86,"II",IF(L84&lt;=Нормативы!$L$87,"III",IF(L84&lt;=Нормативы!$L$88,"I юн",IF(L84&lt;=Нормативы!$L$89,"II юн",IF(L84&lt;=Нормативы!$L$90,"III юн","б/р")))))))))))</f>
        <v>КМС</v>
      </c>
      <c r="O84" s="72"/>
      <c r="Q84" s="72" t="str">
        <f t="shared" ref="Q84" si="65">IF(ISBLANK(P84)," ",IF(ISTEXT(P84)," ",IF(P84&lt;=$H$82,"МСМК",IF(P84&lt;=$H$83,"МС",IF(P84&lt;=$H$84,"КМС",IF(P84&lt;=$H$85,"I",IF(P84&lt;=$H$86,"II",IF(P84&lt;=$H$87,"III",IF(P84&lt;=$H$88,"I юн",IF(P84&lt;=$H$89,"II юн",IF(P84&lt;=$H$90,"III юн","б/р")))))))))))</f>
        <v xml:space="preserve"> </v>
      </c>
    </row>
    <row r="85" spans="3:33" x14ac:dyDescent="0.25">
      <c r="C85" s="473"/>
      <c r="D85" s="473"/>
      <c r="E85" s="473"/>
      <c r="F85" s="473"/>
      <c r="G85" s="473"/>
      <c r="H85" s="471">
        <v>50.7</v>
      </c>
      <c r="I85" s="72" t="str">
        <f>IF(ISBLANK(H85)," ",IF(ISTEXT(H85)," ",IF(H85&lt;=Нормативы!$H$82,"МСМК",IF(H85&lt;=Нормативы!$H$83,"МС",IF(H85&lt;=Нормативы!$H$84,"КМС",IF(H85&lt;=Нормативы!$H$85,"I",IF(H85&lt;=Нормативы!$H$86,"II",IF(H85&lt;=Нормативы!$H$87,"III",IF(H85&lt;=Нормативы!$H$88,"I юн",IF(H85&lt;=Нормативы!$H$89,"II юн",IF(H85&lt;=Нормативы!$H$90,"III юн","б/р")))))))))))</f>
        <v>I</v>
      </c>
      <c r="J85" s="72" t="str">
        <f>IF(ISBLANK(H85)," ",IF(ISTEXT(H85)," ",IF(H85&lt;=Нормативы!$H$82,"МСМК",IF(H85&lt;=Нормативы!$H$83,"МС",IF(H85&lt;=Нормативы!$H$84,"КМС",IF(H85&lt;=Нормативы!$H$85,"I",IF(H85&lt;=Нормативы!$H$86,"II",IF(H85&lt;=Нормативы!$H$87,"III",IF(H85&lt;=Нормативы!$H$88,"I юн",IF(H85&lt;=Нормативы!$H$89,"II юн",IF(H85&lt;=Нормативы!$H$90,"III юн","б/р")))))))))))</f>
        <v>I</v>
      </c>
      <c r="K85" s="1048"/>
      <c r="L85" s="1047">
        <f t="shared" si="64"/>
        <v>50.5</v>
      </c>
      <c r="M85" s="72" t="str">
        <f>IF(ISBLANK(L85)," ",IF(ISTEXT(L85)," ",IF(L85&lt;=Нормативы!$H$82,"КМС",IF(L85&lt;=Нормативы!$H$83,"КМС",IF(L85&lt;=Нормативы!$L$84,"КМС",IF(L85&lt;=Нормативы!$L$85,"I",IF(L85&lt;=Нормативы!$L$86,"II",IF(L85&lt;=Нормативы!$L$87,"III",IF(L85&lt;=Нормативы!$L$88,"I юн",IF(L85&lt;=Нормативы!$L$89,"II юн",IF(L85&lt;=Нормативы!$L$90,"III юн","б/р")))))))))))</f>
        <v>I</v>
      </c>
      <c r="N85" s="72" t="str">
        <f>IF(ISBLANK(L85)," ",IF(ISTEXT(L85)," ",IF(L85&lt;=Нормативы!$H$82,"КМС",IF(L85&lt;=Нормативы!$H$83,"КМС",IF(L85&lt;=Нормативы!$L$84,"КМС",IF(L85&lt;=Нормативы!$L$85,"I",IF(L85&lt;=Нормативы!$L$86,"II",IF(L85&lt;=Нормативы!$L$87,"III",IF(L85&lt;=Нормативы!$L$88,"I юн",IF(L85&lt;=Нормативы!$L$89,"II юн",IF(L85&lt;=Нормативы!$L$90,"III юн","б/р")))))))))))</f>
        <v>I</v>
      </c>
      <c r="O85" s="72"/>
      <c r="Q85" s="72" t="str">
        <f t="shared" ref="Q85" si="66">IF(ISBLANK(P85)," ",IF(ISTEXT(P85)," ",IF(P85&lt;=$H$82,"МСМК",IF(P85&lt;=$H$83,"МС",IF(P85&lt;=$H$84,"КМС",IF(P85&lt;=$H$85,"I",IF(P85&lt;=$H$86,"II",IF(P85&lt;=$H$87,"III",IF(P85&lt;=$H$88,"I юн",IF(P85&lt;=$H$89,"II юн",IF(P85&lt;=$H$90,"III юн","б/р")))))))))))</f>
        <v xml:space="preserve"> </v>
      </c>
    </row>
    <row r="86" spans="3:33" x14ac:dyDescent="0.25">
      <c r="C86" s="473"/>
      <c r="D86" s="473"/>
      <c r="E86" s="473"/>
      <c r="F86" s="473"/>
      <c r="G86" s="473"/>
      <c r="H86" s="471">
        <v>55.7</v>
      </c>
      <c r="I86" s="72" t="str">
        <f>IF(ISBLANK(H86)," ",IF(ISTEXT(H86)," ",IF(H86&lt;=Нормативы!$H$82,"МСМК",IF(H86&lt;=Нормативы!$H$83,"МС",IF(H86&lt;=Нормативы!$H$84,"КМС",IF(H86&lt;=Нормативы!$H$85,"I",IF(H86&lt;=Нормативы!$H$86,"II",IF(H86&lt;=Нормативы!$H$87,"III",IF(H86&lt;=Нормативы!$H$88,"I юн",IF(H86&lt;=Нормативы!$H$89,"II юн",IF(H86&lt;=Нормативы!$H$90,"III юн","б/р")))))))))))</f>
        <v>II</v>
      </c>
      <c r="J86" s="72" t="str">
        <f>IF(ISBLANK(H86)," ",IF(ISTEXT(H86)," ",IF(H86&lt;=Нормативы!$H$82,"МСМК",IF(H86&lt;=Нормативы!$H$83,"МС",IF(H86&lt;=Нормативы!$H$84,"КМС",IF(H86&lt;=Нормативы!$H$85,"I",IF(H86&lt;=Нормативы!$H$86,"II",IF(H86&lt;=Нормативы!$H$87,"III",IF(H86&lt;=Нормативы!$H$88,"I юн",IF(H86&lt;=Нормативы!$H$89,"II юн",IF(H86&lt;=Нормативы!$H$90,"III юн","б/р")))))))))))</f>
        <v>II</v>
      </c>
      <c r="K86" s="1048"/>
      <c r="L86" s="1047">
        <f t="shared" si="64"/>
        <v>55.5</v>
      </c>
      <c r="M86" s="72" t="str">
        <f>IF(ISBLANK(L86)," ",IF(ISTEXT(L86)," ",IF(L86&lt;=Нормативы!$H$82,"КМС",IF(L86&lt;=Нормативы!$H$83,"КМС",IF(L86&lt;=Нормативы!$L$84,"КМС",IF(L86&lt;=Нормативы!$L$85,"I",IF(L86&lt;=Нормативы!$L$86,"II",IF(L86&lt;=Нормативы!$L$87,"III",IF(L86&lt;=Нормативы!$L$88,"I юн",IF(L86&lt;=Нормативы!$L$89,"II юн",IF(L86&lt;=Нормативы!$L$90,"III юн","б/р")))))))))))</f>
        <v>II</v>
      </c>
      <c r="N86" s="72" t="str">
        <f>IF(ISBLANK(L86)," ",IF(ISTEXT(L86)," ",IF(L86&lt;=Нормативы!$H$82,"КМС",IF(L86&lt;=Нормативы!$H$83,"КМС",IF(L86&lt;=Нормативы!$L$84,"КМС",IF(L86&lt;=Нормативы!$L$85,"I",IF(L86&lt;=Нормативы!$L$86,"II",IF(L86&lt;=Нормативы!$L$87,"III",IF(L86&lt;=Нормативы!$L$88,"I юн",IF(L86&lt;=Нормативы!$L$89,"II юн",IF(L86&lt;=Нормативы!$L$90,"III юн","б/р")))))))))))</f>
        <v>II</v>
      </c>
      <c r="O86" s="72"/>
      <c r="Q86" s="72" t="str">
        <f t="shared" ref="Q86" si="67">IF(ISBLANK(P86)," ",IF(ISTEXT(P86)," ",IF(P86&lt;=$H$82,"МСМК",IF(P86&lt;=$H$83,"МС",IF(P86&lt;=$H$84,"КМС",IF(P86&lt;=$H$85,"I",IF(P86&lt;=$H$86,"II",IF(P86&lt;=$H$87,"III",IF(P86&lt;=$H$88,"I юн",IF(P86&lt;=$H$89,"II юн",IF(P86&lt;=$H$90,"III юн","б/р")))))))))))</f>
        <v xml:space="preserve"> </v>
      </c>
    </row>
    <row r="87" spans="3:33" x14ac:dyDescent="0.25">
      <c r="C87" s="473"/>
      <c r="D87" s="473"/>
      <c r="E87" s="473"/>
      <c r="F87" s="473"/>
      <c r="G87" s="473"/>
      <c r="H87" s="471">
        <v>100.2</v>
      </c>
      <c r="I87" s="72" t="str">
        <f>IF(ISBLANK(H87)," ",IF(ISTEXT(H87)," ",IF(H87&lt;=Нормативы!$H$82,"МСМК",IF(H87&lt;=Нормативы!$H$83,"МС",IF(H87&lt;=Нормативы!$H$84,"КМС",IF(H87&lt;=Нормативы!$H$85,"I",IF(H87&lt;=Нормативы!$H$86,"II",IF(H87&lt;=Нормативы!$H$87,"III",IF(H87&lt;=Нормативы!$H$88,"I юн",IF(H87&lt;=Нормативы!$H$89,"II юн",IF(H87&lt;=Нормативы!$H$90,"III юн","б/р")))))))))))</f>
        <v>III</v>
      </c>
      <c r="J87" s="72" t="str">
        <f>IF(ISBLANK(H87)," ",IF(ISTEXT(H87)," ",IF(H87&lt;=Нормативы!$H$82,"МСМК",IF(H87&lt;=Нормативы!$H$83,"МС",IF(H87&lt;=Нормативы!$H$84,"КМС",IF(H87&lt;=Нормативы!$H$85,"I",IF(H87&lt;=Нормативы!$H$86,"II",IF(H87&lt;=Нормативы!$H$87,"III",IF(H87&lt;=Нормативы!$H$88,"I юн",IF(H87&lt;=Нормативы!$H$89,"II юн",IF(H87&lt;=Нормативы!$H$90,"III юн","б/р")))))))))))</f>
        <v>III</v>
      </c>
      <c r="K87" s="1048"/>
      <c r="L87" s="1047">
        <f t="shared" si="64"/>
        <v>100</v>
      </c>
      <c r="M87" s="72" t="str">
        <f>IF(ISBLANK(L87)," ",IF(ISTEXT(L87)," ",IF(L87&lt;=Нормативы!$H$82,"КМС",IF(L87&lt;=Нормативы!$H$83,"КМС",IF(L87&lt;=Нормативы!$L$84,"КМС",IF(L87&lt;=Нормативы!$L$85,"I",IF(L87&lt;=Нормативы!$L$86,"II",IF(L87&lt;=Нормативы!$L$87,"III",IF(L87&lt;=Нормативы!$L$88,"I юн",IF(L87&lt;=Нормативы!$L$89,"II юн",IF(L87&lt;=Нормативы!$L$90,"III юн","б/р")))))))))))</f>
        <v>III</v>
      </c>
      <c r="N87" s="72" t="str">
        <f>IF(ISBLANK(L87)," ",IF(ISTEXT(L87)," ",IF(L87&lt;=Нормативы!$H$82,"КМС",IF(L87&lt;=Нормативы!$H$83,"КМС",IF(L87&lt;=Нормативы!$L$84,"КМС",IF(L87&lt;=Нормативы!$L$85,"I",IF(L87&lt;=Нормативы!$L$86,"II",IF(L87&lt;=Нормативы!$L$87,"III",IF(L87&lt;=Нормативы!$L$88,"I юн",IF(L87&lt;=Нормативы!$L$89,"II юн",IF(L87&lt;=Нормативы!$L$90,"III юн","б/р")))))))))))</f>
        <v>III</v>
      </c>
      <c r="O87" s="72"/>
      <c r="Q87" s="72" t="str">
        <f t="shared" ref="Q87" si="68">IF(ISBLANK(P87)," ",IF(ISTEXT(P87)," ",IF(P87&lt;=$H$82,"МСМК",IF(P87&lt;=$H$83,"МС",IF(P87&lt;=$H$84,"КМС",IF(P87&lt;=$H$85,"I",IF(P87&lt;=$H$86,"II",IF(P87&lt;=$H$87,"III",IF(P87&lt;=$H$88,"I юн",IF(P87&lt;=$H$89,"II юн",IF(P87&lt;=$H$90,"III юн","б/р")))))))))))</f>
        <v xml:space="preserve"> </v>
      </c>
    </row>
    <row r="88" spans="3:33" x14ac:dyDescent="0.25">
      <c r="C88" s="473"/>
      <c r="D88" s="473"/>
      <c r="E88" s="473"/>
      <c r="F88" s="473"/>
      <c r="G88" s="473"/>
      <c r="H88" s="471">
        <v>105.5</v>
      </c>
      <c r="I88" s="72" t="str">
        <f>IF(ISBLANK(H88)," ",IF(ISTEXT(H88)," ",IF(H88&lt;=Нормативы!$H$82,"МСМК",IF(H88&lt;=Нормативы!$H$83,"МС",IF(H88&lt;=Нормативы!$H$84,"КМС",IF(H88&lt;=Нормативы!$H$85,"I",IF(H88&lt;=Нормативы!$H$86,"II",IF(H88&lt;=Нормативы!$H$87,"III",IF(H88&lt;=Нормативы!$H$88,"I юн",IF(H88&lt;=Нормативы!$H$89,"II юн",IF(H88&lt;=Нормативы!$H$90,"III юн","б/р")))))))))))</f>
        <v>I юн</v>
      </c>
      <c r="J88" s="72" t="str">
        <f>IF(ISBLANK(H88)," ",IF(ISTEXT(H88)," ",IF(H88&lt;=Нормативы!$H$82,"МСМК",IF(H88&lt;=Нормативы!$H$83,"МС",IF(H88&lt;=Нормативы!$H$84,"КМС",IF(H88&lt;=Нормативы!$H$85,"I",IF(H88&lt;=Нормативы!$H$86,"II",IF(H88&lt;=Нормативы!$H$87,"III",IF(H88&lt;=Нормативы!$H$88,"I юн",IF(H88&lt;=Нормативы!$H$89,"II юн",IF(H88&lt;=Нормативы!$H$90,"III юн","б/р")))))))))))</f>
        <v>I юн</v>
      </c>
      <c r="K88" s="1048"/>
      <c r="L88" s="1047">
        <f t="shared" si="64"/>
        <v>105.3</v>
      </c>
      <c r="M88" s="72" t="str">
        <f>IF(ISBLANK(L88)," ",IF(ISTEXT(L88)," ",IF(L88&lt;=Нормативы!$H$82,"КМС",IF(L88&lt;=Нормативы!$H$83,"КМС",IF(L88&lt;=Нормативы!$L$84,"КМС",IF(L88&lt;=Нормативы!$L$85,"I",IF(L88&lt;=Нормативы!$L$86,"II",IF(L88&lt;=Нормативы!$L$87,"III",IF(L88&lt;=Нормативы!$L$88,"I юн",IF(L88&lt;=Нормативы!$L$89,"II юн",IF(L88&lt;=Нормативы!$L$90,"III юн","б/р")))))))))))</f>
        <v>I юн</v>
      </c>
      <c r="N88" s="72" t="str">
        <f>IF(ISBLANK(L88)," ",IF(ISTEXT(L88)," ",IF(L88&lt;=Нормативы!$H$82,"КМС",IF(L88&lt;=Нормативы!$H$83,"КМС",IF(L88&lt;=Нормативы!$L$84,"КМС",IF(L88&lt;=Нормативы!$L$85,"I",IF(L88&lt;=Нормативы!$L$86,"II",IF(L88&lt;=Нормативы!$L$87,"III",IF(L88&lt;=Нормативы!$L$88,"I юн",IF(L88&lt;=Нормативы!$L$89,"II юн",IF(L88&lt;=Нормативы!$L$90,"III юн","б/р")))))))))))</f>
        <v>I юн</v>
      </c>
      <c r="O88" s="72"/>
      <c r="Q88" s="72" t="str">
        <f t="shared" ref="Q88" si="69">IF(ISBLANK(P88)," ",IF(ISTEXT(P88)," ",IF(P88&lt;=$H$82,"МСМК",IF(P88&lt;=$H$83,"МС",IF(P88&lt;=$H$84,"КМС",IF(P88&lt;=$H$85,"I",IF(P88&lt;=$H$86,"II",IF(P88&lt;=$H$87,"III",IF(P88&lt;=$H$88,"I юн",IF(P88&lt;=$H$89,"II юн",IF(P88&lt;=$H$90,"III юн","б/р")))))))))))</f>
        <v xml:space="preserve"> </v>
      </c>
    </row>
    <row r="89" spans="3:33" x14ac:dyDescent="0.25">
      <c r="C89" s="473"/>
      <c r="D89" s="473"/>
      <c r="E89" s="473"/>
      <c r="F89" s="473"/>
      <c r="G89" s="473"/>
      <c r="H89" s="471">
        <v>111.5</v>
      </c>
      <c r="I89" s="72" t="str">
        <f>IF(ISBLANK(H89)," ",IF(ISTEXT(H89)," ",IF(H89&lt;=Нормативы!$H$82,"МСМК",IF(H89&lt;=Нормативы!$H$83,"МС",IF(H89&lt;=Нормативы!$H$84,"КМС",IF(H89&lt;=Нормативы!$H$85,"I",IF(H89&lt;=Нормативы!$H$86,"II",IF(H89&lt;=Нормативы!$H$87,"III",IF(H89&lt;=Нормативы!$H$88,"I юн",IF(H89&lt;=Нормативы!$H$89,"II юн",IF(H89&lt;=Нормативы!$H$90,"III юн","б/р")))))))))))</f>
        <v>II юн</v>
      </c>
      <c r="J89" s="72" t="str">
        <f>IF(ISBLANK(H89)," ",IF(ISTEXT(H89)," ",IF(H89&lt;=Нормативы!$H$82,"МСМК",IF(H89&lt;=Нормативы!$H$83,"МС",IF(H89&lt;=Нормативы!$H$84,"КМС",IF(H89&lt;=Нормативы!$H$85,"I",IF(H89&lt;=Нормативы!$H$86,"II",IF(H89&lt;=Нормативы!$H$87,"III",IF(H89&lt;=Нормативы!$H$88,"I юн",IF(H89&lt;=Нормативы!$H$89,"II юн",IF(H89&lt;=Нормативы!$H$90,"III юн","б/р")))))))))))</f>
        <v>II юн</v>
      </c>
      <c r="K89" s="1048"/>
      <c r="L89" s="1047">
        <f t="shared" si="64"/>
        <v>111.3</v>
      </c>
      <c r="M89" s="72" t="str">
        <f>IF(ISBLANK(L89)," ",IF(ISTEXT(L89)," ",IF(L89&lt;=Нормативы!$H$82,"КМС",IF(L89&lt;=Нормативы!$H$83,"КМС",IF(L89&lt;=Нормативы!$L$84,"КМС",IF(L89&lt;=Нормативы!$L$85,"I",IF(L89&lt;=Нормативы!$L$86,"II",IF(L89&lt;=Нормативы!$L$87,"III",IF(L89&lt;=Нормативы!$L$88,"I юн",IF(L89&lt;=Нормативы!$L$89,"II юн",IF(L89&lt;=Нормативы!$L$90,"III юн","б/р")))))))))))</f>
        <v>II юн</v>
      </c>
      <c r="N89" s="72" t="str">
        <f>IF(ISBLANK(L89)," ",IF(ISTEXT(L89)," ",IF(L89&lt;=Нормативы!$H$82,"КМС",IF(L89&lt;=Нормативы!$H$83,"КМС",IF(L89&lt;=Нормативы!$L$84,"КМС",IF(L89&lt;=Нормативы!$L$85,"I",IF(L89&lt;=Нормативы!$L$86,"II",IF(L89&lt;=Нормативы!$L$87,"III",IF(L89&lt;=Нормативы!$L$88,"I юн",IF(L89&lt;=Нормативы!$L$89,"II юн",IF(L89&lt;=Нормативы!$L$90,"III юн","б/р")))))))))))</f>
        <v>II юн</v>
      </c>
      <c r="O89" s="72"/>
      <c r="Q89" s="72" t="str">
        <f t="shared" ref="Q89" si="70">IF(ISBLANK(P89)," ",IF(ISTEXT(P89)," ",IF(P89&lt;=$H$82,"МСМК",IF(P89&lt;=$H$83,"МС",IF(P89&lt;=$H$84,"КМС",IF(P89&lt;=$H$85,"I",IF(P89&lt;=$H$86,"II",IF(P89&lt;=$H$87,"III",IF(P89&lt;=$H$88,"I юн",IF(P89&lt;=$H$89,"II юн",IF(P89&lt;=$H$90,"III юн","б/р")))))))))))</f>
        <v xml:space="preserve"> </v>
      </c>
    </row>
    <row r="90" spans="3:33" x14ac:dyDescent="0.25">
      <c r="C90" s="473"/>
      <c r="D90" s="473"/>
      <c r="E90" s="473"/>
      <c r="F90" s="473"/>
      <c r="G90" s="473"/>
      <c r="H90" s="471">
        <v>118</v>
      </c>
      <c r="I90" s="72" t="str">
        <f>IF(ISBLANK(H90)," ",IF(ISTEXT(H90)," ",IF(H90&lt;=Нормативы!$H$82,"МСМК",IF(H90&lt;=Нормативы!$H$83,"МС",IF(H90&lt;=Нормативы!$H$84,"КМС",IF(H90&lt;=Нормативы!$H$85,"I",IF(H90&lt;=Нормативы!$H$86,"II",IF(H90&lt;=Нормативы!$H$87,"III",IF(H90&lt;=Нормативы!$H$88,"I юн",IF(H90&lt;=Нормативы!$H$89,"II юн",IF(H90&lt;=Нормативы!$H$90,"III юн","б/р")))))))))))</f>
        <v>III юн</v>
      </c>
      <c r="J90" s="72" t="str">
        <f>IF(ISBLANK(H90)," ",IF(ISTEXT(H90)," ",IF(H90&lt;=Нормативы!$H$82,"МСМК",IF(H90&lt;=Нормативы!$H$83,"МС",IF(H90&lt;=Нормативы!$H$84,"КМС",IF(H90&lt;=Нормативы!$H$85,"I",IF(H90&lt;=Нормативы!$H$86,"II",IF(H90&lt;=Нормативы!$H$87,"III",IF(H90&lt;=Нормативы!$H$88,"I юн",IF(H90&lt;=Нормативы!$H$89,"II юн",IF(H90&lt;=Нормативы!$H$90,"III юн","б/р")))))))))))</f>
        <v>III юн</v>
      </c>
      <c r="K90" s="1048"/>
      <c r="L90" s="1047">
        <f t="shared" si="64"/>
        <v>117.8</v>
      </c>
      <c r="M90" s="72" t="str">
        <f>IF(ISBLANK(L90)," ",IF(ISTEXT(L90)," ",IF(L90&lt;=Нормативы!$H$82,"КМС",IF(L90&lt;=Нормативы!$H$83,"КМС",IF(L90&lt;=Нормативы!$L$84,"КМС",IF(L90&lt;=Нормативы!$L$85,"I",IF(L90&lt;=Нормативы!$L$86,"II",IF(L90&lt;=Нормативы!$L$87,"III",IF(L90&lt;=Нормативы!$L$88,"I юн",IF(L90&lt;=Нормативы!$L$89,"II юн",IF(L90&lt;=Нормативы!$L$90,"III юн","б/р")))))))))))</f>
        <v>III юн</v>
      </c>
      <c r="N90" s="72" t="str">
        <f>IF(ISBLANK(L90)," ",IF(ISTEXT(L90)," ",IF(L90&lt;=Нормативы!$H$82,"КМС",IF(L90&lt;=Нормативы!$H$83,"КМС",IF(L90&lt;=Нормативы!$L$84,"КМС",IF(L90&lt;=Нормативы!$L$85,"I",IF(L90&lt;=Нормативы!$L$86,"II",IF(L90&lt;=Нормативы!$L$87,"III",IF(L90&lt;=Нормативы!$L$88,"I юн",IF(L90&lt;=Нормативы!$L$89,"II юн",IF(L90&lt;=Нормативы!$L$90,"III юн","б/р")))))))))))</f>
        <v>III юн</v>
      </c>
      <c r="O90" s="72"/>
      <c r="Q90" s="72" t="str">
        <f t="shared" ref="Q90" si="71">IF(ISBLANK(P90)," ",IF(ISTEXT(P90)," ",IF(P90&lt;=$H$82,"МСМК",IF(P90&lt;=$H$83,"МС",IF(P90&lt;=$H$84,"КМС",IF(P90&lt;=$H$85,"I",IF(P90&lt;=$H$86,"II",IF(P90&lt;=$H$87,"III",IF(P90&lt;=$H$88,"I юн",IF(P90&lt;=$H$89,"II юн",IF(P90&lt;=$H$90,"III юн","б/р")))))))))))</f>
        <v xml:space="preserve"> </v>
      </c>
    </row>
    <row r="91" spans="3:33" x14ac:dyDescent="0.25">
      <c r="C91" s="473"/>
      <c r="D91" s="473"/>
      <c r="E91" s="473"/>
      <c r="F91" s="473"/>
      <c r="G91" s="473"/>
      <c r="H91" s="1047"/>
      <c r="I91" s="473"/>
      <c r="J91" s="473"/>
      <c r="K91" s="1048"/>
      <c r="L91" s="473"/>
      <c r="M91" s="473"/>
      <c r="N91" s="473"/>
      <c r="Q91" s="473"/>
    </row>
    <row r="92" spans="3:33" x14ac:dyDescent="0.25">
      <c r="C92" s="467" t="s">
        <v>149</v>
      </c>
      <c r="D92" s="468"/>
      <c r="E92" s="468"/>
      <c r="F92" s="467"/>
      <c r="G92" s="467"/>
      <c r="H92" s="469"/>
      <c r="I92" s="473"/>
      <c r="J92" s="473"/>
      <c r="K92" s="1059"/>
      <c r="L92" s="473"/>
      <c r="M92" s="473"/>
      <c r="N92" s="473"/>
      <c r="Q92" s="473"/>
    </row>
    <row r="93" spans="3:33" x14ac:dyDescent="0.25">
      <c r="C93" s="18"/>
      <c r="D93" s="407"/>
      <c r="E93" s="407"/>
      <c r="F93" s="18"/>
      <c r="G93" s="18"/>
      <c r="H93" s="1047">
        <v>130.69999999999999</v>
      </c>
      <c r="I93" s="72" t="str">
        <f>IF(ISBLANK(H93)," ",IF(ISTEXT(H93)," ",IF(H93&lt;=Нормативы!$H$93,"МСМК",IF(H93&lt;=Нормативы!$H$94,"МС",IF(H93&lt;=Нормативы!$H$95,"КМС",IF(H93&lt;=Нормативы!$H$96,"I",IF(H93&lt;=Нормативы!$H$97,"II",IF(H93&lt;=Нормативы!$H$98,"III",IF(H93&lt;=Нормативы!$H$99,"I юн",IF(H93&lt;=Нормативы!$H$100,"II юн",IF(H93&lt;=Нормативы!$H$101,"III юн","б/р")))))))))))</f>
        <v>МСМК</v>
      </c>
      <c r="J93" s="72" t="str">
        <f>IF(ISBLANK(H93)," ",IF(ISTEXT(H93)," ",IF(H93&lt;=Нормативы!$H$93,"МСМК",IF(H93&lt;=Нормативы!$H$94,"МС",IF(H93&lt;=Нормативы!$H$95,"КМС",IF(H93&lt;=Нормативы!$H$96,"I",IF(H93&lt;=Нормативы!$H$97,"II",IF(H93&lt;=Нормативы!$H$98,"III",IF(H93&lt;=Нормативы!$H$99,"I юн",IF(H93&lt;=Нормативы!$H$100,"II юн",IF(H93&lt;=Нормативы!$H$101,"III юн","б/р")))))))))))</f>
        <v>МСМК</v>
      </c>
      <c r="K93" s="1048"/>
      <c r="L93" s="1047"/>
      <c r="M93" s="72" t="str">
        <f>IF(ISBLANK(L93)," ",IF(ISTEXT(L93)," ",IF(L93&lt;=Нормативы!$H$93,"КМС",IF(L93&lt;=Нормативы!$H$94,"КМС",IF(L93&lt;=Нормативы!$L$95,"КМС",IF(L93&lt;=Нормативы!$L$96,"I",IF(L93&lt;=Нормативы!$L$97,"II",IF(L93&lt;=Нормативы!$L$98,"III",IF(L93&lt;=Нормативы!$L$99,"I юн",IF(L93&lt;=Нормативы!$L$100,"II юн",IF(L93&lt;=Нормативы!$L$101,"III юн","б/р")))))))))))</f>
        <v xml:space="preserve"> </v>
      </c>
      <c r="N93" s="72" t="str">
        <f>IF(ISBLANK(L93)," ",IF(ISTEXT(L93)," ",IF(L93&lt;=130.8,"МСМК",IF(L93&lt;=136.2,"МС",IF(L93&lt;=141,"КМС",IF(L93&lt;=147.5,"I",IF(L93&lt;=157.5,"II",IF(L93&lt;=206.2,"III",IF(L93&lt;=220,"I юн",IF(L93&lt;=231.2,"II юн",IF(L93&lt;=242.2,"III юн","б/р")))))))))))</f>
        <v xml:space="preserve"> </v>
      </c>
      <c r="Q93" s="72" t="str">
        <f>IF(ISBLANK(P93)," ",IF(ISTEXT(P93)," ",IF(P93&lt;=$H$93,"МСМК",IF(P93&lt;=$H$94,"МС",IF(P93&lt;=$H$95,"КМС",IF(P93&lt;=$H$96,"I",IF(P93&lt;=$H$97,"II",IF(P93&lt;=$H$98,"III",IF(P93&lt;=$H$99,"I юн",IF(P93&lt;=$H$100,"II юн",IF(P93&lt;=$H$101,"III юн","б/р")))))))))))</f>
        <v xml:space="preserve"> </v>
      </c>
    </row>
    <row r="94" spans="3:33" x14ac:dyDescent="0.25">
      <c r="C94" s="18"/>
      <c r="D94" s="407"/>
      <c r="E94" s="407"/>
      <c r="F94" s="18"/>
      <c r="G94" s="18"/>
      <c r="H94" s="1047">
        <v>133</v>
      </c>
      <c r="I94" s="72" t="str">
        <f>IF(ISBLANK(H94)," ",IF(ISTEXT(H94)," ",IF(H94&lt;=Нормативы!$H$93,"МСМК",IF(H94&lt;=Нормативы!$H$94,"МС",IF(H94&lt;=Нормативы!$H$95,"КМС",IF(H94&lt;=Нормативы!$H$96,"I",IF(H94&lt;=Нормативы!$H$97,"II",IF(H94&lt;=Нормативы!$H$98,"III",IF(H94&lt;=Нормативы!$H$99,"I юн",IF(H94&lt;=Нормативы!$H$100,"II юн",IF(H94&lt;=Нормативы!$H$101,"III юн","б/р")))))))))))</f>
        <v>МС</v>
      </c>
      <c r="J94" s="72" t="str">
        <f>IF(ISBLANK(H94)," ",IF(ISTEXT(H94)," ",IF(H94&lt;=Нормативы!$H$93,"МСМК",IF(H94&lt;=Нормативы!$H$94,"МС",IF(H94&lt;=Нормативы!$H$95,"КМС",IF(H94&lt;=Нормативы!$H$96,"I",IF(H94&lt;=Нормативы!$H$97,"II",IF(H94&lt;=Нормативы!$H$98,"III",IF(H94&lt;=Нормативы!$H$99,"I юн",IF(H94&lt;=Нормативы!$H$100,"II юн",IF(H94&lt;=Нормативы!$H$101,"III юн","б/р")))))))))))</f>
        <v>МС</v>
      </c>
      <c r="K94" s="1048"/>
      <c r="L94" s="1047"/>
      <c r="M94" s="72" t="str">
        <f>IF(ISBLANK(L94)," ",IF(ISTEXT(L94)," ",IF(L94&lt;=Нормативы!$H$93,"КМС",IF(L94&lt;=Нормативы!$H$94,"КМС",IF(L94&lt;=Нормативы!$L$95,"КМС",IF(L94&lt;=Нормативы!$L$96,"I",IF(L94&lt;=Нормативы!$L$97,"II",IF(L94&lt;=Нормативы!$L$98,"III",IF(L94&lt;=Нормативы!$L$99,"I юн",IF(L94&lt;=Нормативы!$L$100,"II юн",IF(L94&lt;=Нормативы!$L$101,"III юн","б/р")))))))))))</f>
        <v xml:space="preserve"> </v>
      </c>
      <c r="N94" s="72" t="str">
        <f>IF(ISBLANK(L94)," ",IF(ISTEXT(L94)," ",IF(L94&lt;=130.8,"МСМК",IF(L94&lt;=136.2,"МС",IF(L94&lt;=141,"КМС",IF(L94&lt;=147.5,"I",IF(L94&lt;=157.5,"II",IF(L94&lt;=206.2,"III",IF(L94&lt;=220,"I юн",IF(L94&lt;=231.2,"II юн",IF(L94&lt;=242.2,"III юн","б/р")))))))))))</f>
        <v xml:space="preserve"> </v>
      </c>
      <c r="Q94" s="72" t="str">
        <f t="shared" ref="Q94" si="72">IF(ISBLANK(P94)," ",IF(ISTEXT(P94)," ",IF(P94&lt;=$H$93,"МСМК",IF(P94&lt;=$H$94,"МС",IF(P94&lt;=$H$95,"КМС",IF(P94&lt;=$H$96,"I",IF(P94&lt;=$H$97,"II",IF(P94&lt;=$H$98,"III",IF(P94&lt;=$H$99,"I юн",IF(P94&lt;=$H$100,"II юн",IF(P94&lt;=$H$101,"III юн","б/р")))))))))))</f>
        <v xml:space="preserve"> </v>
      </c>
    </row>
    <row r="95" spans="3:33" x14ac:dyDescent="0.25">
      <c r="C95" s="18"/>
      <c r="D95" s="407"/>
      <c r="E95" s="407"/>
      <c r="F95" s="18"/>
      <c r="G95" s="18"/>
      <c r="H95" s="1047">
        <v>140.5</v>
      </c>
      <c r="I95" s="72" t="str">
        <f>IF(ISBLANK(H95)," ",IF(ISTEXT(H95)," ",IF(H95&lt;=Нормативы!$H$93,"МСМК",IF(H95&lt;=Нормативы!$H$94,"МС",IF(H95&lt;=Нормативы!$H$95,"КМС",IF(H95&lt;=Нормативы!$H$96,"I",IF(H95&lt;=Нормативы!$H$97,"II",IF(H95&lt;=Нормативы!$H$98,"III",IF(H95&lt;=Нормативы!$H$99,"I юн",IF(H95&lt;=Нормативы!$H$100,"II юн",IF(H95&lt;=Нормативы!$H$101,"III юн","б/р")))))))))))</f>
        <v>КМС</v>
      </c>
      <c r="J95" s="72" t="str">
        <f>IF(ISBLANK(H95)," ",IF(ISTEXT(H95)," ",IF(H95&lt;=Нормативы!$H$93,"МСМК",IF(H95&lt;=Нормативы!$H$94,"МС",IF(H95&lt;=Нормативы!$H$95,"КМС",IF(H95&lt;=Нормативы!$H$96,"I",IF(H95&lt;=Нормативы!$H$97,"II",IF(H95&lt;=Нормативы!$H$98,"III",IF(H95&lt;=Нормативы!$H$99,"I юн",IF(H95&lt;=Нормативы!$H$100,"II юн",IF(H95&lt;=Нормативы!$H$101,"III юн","б/р")))))))))))</f>
        <v>КМС</v>
      </c>
      <c r="K95" s="1048"/>
      <c r="L95" s="1047">
        <f t="shared" ref="L95:L100" si="73">H95-0.2</f>
        <v>140.30000000000001</v>
      </c>
      <c r="M95" s="72" t="str">
        <f>IF(ISBLANK(L95)," ",IF(ISTEXT(L95)," ",IF(L95&lt;=Нормативы!$H$93,"КМС",IF(L95&lt;=Нормативы!$H$94,"КМС",IF(L95&lt;=Нормативы!$L$95,"КМС",IF(L95&lt;=Нормативы!$L$96,"I",IF(L95&lt;=Нормативы!$L$97,"II",IF(L95&lt;=Нормативы!$L$98,"III",IF(L95&lt;=Нормативы!$L$99,"I юн",IF(L95&lt;=Нормативы!$L$100,"II юн",IF(L95&lt;=Нормативы!$L$101,"III юн","б/р")))))))))))</f>
        <v>КМС</v>
      </c>
      <c r="N95" s="72" t="str">
        <f>IF(ISBLANK(L95)," ",IF(ISTEXT(L95)," ",IF(L95&lt;=Нормативы!$H$93,"КМС",IF(L95&lt;=Нормативы!$H$94,"КМС",IF(L95&lt;=Нормативы!$L$95,"КМС",IF(L95&lt;=Нормативы!$L$96,"I",IF(L95&lt;=Нормативы!$L$97,"II",IF(L95&lt;=Нормативы!$L$98,"III",IF(L95&lt;=Нормативы!$L$99,"I юн",IF(L95&lt;=Нормативы!$L$100,"II юн",IF(L95&lt;=Нормативы!$L$101,"III юн","б/р")))))))))))</f>
        <v>КМС</v>
      </c>
      <c r="Q95" s="72" t="str">
        <f t="shared" ref="Q95" si="74">IF(ISBLANK(P95)," ",IF(ISTEXT(P95)," ",IF(P95&lt;=$H$93,"МСМК",IF(P95&lt;=$H$94,"МС",IF(P95&lt;=$H$95,"КМС",IF(P95&lt;=$H$96,"I",IF(P95&lt;=$H$97,"II",IF(P95&lt;=$H$98,"III",IF(P95&lt;=$H$99,"I юн",IF(P95&lt;=$H$100,"II юн",IF(P95&lt;=$H$101,"III юн","б/р")))))))))))</f>
        <v xml:space="preserve"> </v>
      </c>
    </row>
    <row r="96" spans="3:33" x14ac:dyDescent="0.25">
      <c r="C96" s="18"/>
      <c r="D96" s="407"/>
      <c r="E96" s="407"/>
      <c r="F96" s="18"/>
      <c r="G96" s="18"/>
      <c r="H96" s="1047">
        <v>146.69999999999999</v>
      </c>
      <c r="I96" s="72" t="str">
        <f>IF(ISBLANK(H96)," ",IF(ISTEXT(H96)," ",IF(H96&lt;=Нормативы!$H$93,"МСМК",IF(H96&lt;=Нормативы!$H$94,"МС",IF(H96&lt;=Нормативы!$H$95,"КМС",IF(H96&lt;=Нормативы!$H$96,"I",IF(H96&lt;=Нормативы!$H$97,"II",IF(H96&lt;=Нормативы!$H$98,"III",IF(H96&lt;=Нормативы!$H$99,"I юн",IF(H96&lt;=Нормативы!$H$100,"II юн",IF(H96&lt;=Нормативы!$H$101,"III юн","б/р")))))))))))</f>
        <v>I</v>
      </c>
      <c r="J96" s="72" t="str">
        <f>IF(ISBLANK(H96)," ",IF(ISTEXT(H96)," ",IF(H96&lt;=Нормативы!$H$93,"МСМК",IF(H96&lt;=Нормативы!$H$94,"МС",IF(H96&lt;=Нормативы!$H$95,"КМС",IF(H96&lt;=Нормативы!$H$96,"I",IF(H96&lt;=Нормативы!$H$97,"II",IF(H96&lt;=Нормативы!$H$98,"III",IF(H96&lt;=Нормативы!$H$99,"I юн",IF(H96&lt;=Нормативы!$H$100,"II юн",IF(H96&lt;=Нормативы!$H$101,"III юн","б/р")))))))))))</f>
        <v>I</v>
      </c>
      <c r="K96" s="1048"/>
      <c r="L96" s="1047">
        <f t="shared" si="73"/>
        <v>146.5</v>
      </c>
      <c r="M96" s="72" t="str">
        <f>IF(ISBLANK(L96)," ",IF(ISTEXT(L96)," ",IF(L96&lt;=Нормативы!$H$93,"КМС",IF(L96&lt;=Нормативы!$H$94,"КМС",IF(L96&lt;=Нормативы!$L$95,"КМС",IF(L96&lt;=Нормативы!$L$96,"I",IF(L96&lt;=Нормативы!$L$97,"II",IF(L96&lt;=Нормативы!$L$98,"III",IF(L96&lt;=Нормативы!$L$99,"I юн",IF(L96&lt;=Нормативы!$L$100,"II юн",IF(L96&lt;=Нормативы!$L$101,"III юн","б/р")))))))))))</f>
        <v>I</v>
      </c>
      <c r="N96" s="72" t="str">
        <f>IF(ISBLANK(L96)," ",IF(ISTEXT(L96)," ",IF(L96&lt;=Нормативы!$H$93,"КМС",IF(L96&lt;=Нормативы!$H$94,"КМС",IF(L96&lt;=Нормативы!$L$95,"КМС",IF(L96&lt;=Нормативы!$L$96,"I",IF(L96&lt;=Нормативы!$L$97,"II",IF(L96&lt;=Нормативы!$L$98,"III",IF(L96&lt;=Нормативы!$L$99,"I юн",IF(L96&lt;=Нормативы!$L$100,"II юн",IF(L96&lt;=Нормативы!$L$101,"III юн","б/р")))))))))))</f>
        <v>I</v>
      </c>
      <c r="Q96" s="72" t="str">
        <f t="shared" ref="Q96" si="75">IF(ISBLANK(P96)," ",IF(ISTEXT(P96)," ",IF(P96&lt;=$H$93,"МСМК",IF(P96&lt;=$H$94,"МС",IF(P96&lt;=$H$95,"КМС",IF(P96&lt;=$H$96,"I",IF(P96&lt;=$H$97,"II",IF(P96&lt;=$H$98,"III",IF(P96&lt;=$H$99,"I юн",IF(P96&lt;=$H$100,"II юн",IF(P96&lt;=$H$101,"III юн","б/р")))))))))))</f>
        <v xml:space="preserve"> </v>
      </c>
    </row>
    <row r="97" spans="3:33" x14ac:dyDescent="0.25">
      <c r="C97" s="18"/>
      <c r="D97" s="407"/>
      <c r="E97" s="407"/>
      <c r="F97" s="18"/>
      <c r="G97" s="18"/>
      <c r="H97" s="1047">
        <v>155.19999999999999</v>
      </c>
      <c r="I97" s="72" t="str">
        <f>IF(ISBLANK(H97)," ",IF(ISTEXT(H97)," ",IF(H97&lt;=Нормативы!$H$93,"МСМК",IF(H97&lt;=Нормативы!$H$94,"МС",IF(H97&lt;=Нормативы!$H$95,"КМС",IF(H97&lt;=Нормативы!$H$96,"I",IF(H97&lt;=Нормативы!$H$97,"II",IF(H97&lt;=Нормативы!$H$98,"III",IF(H97&lt;=Нормативы!$H$99,"I юн",IF(H97&lt;=Нормативы!$H$100,"II юн",IF(H97&lt;=Нормативы!$H$101,"III юн","б/р")))))))))))</f>
        <v>II</v>
      </c>
      <c r="J97" s="72" t="str">
        <f>IF(ISBLANK(H97)," ",IF(ISTEXT(H97)," ",IF(H97&lt;=Нормативы!$H$93,"МСМК",IF(H97&lt;=Нормативы!$H$94,"МС",IF(H97&lt;=Нормативы!$H$95,"КМС",IF(H97&lt;=Нормативы!$H$96,"I",IF(H97&lt;=Нормативы!$H$97,"II",IF(H97&lt;=Нормативы!$H$98,"III",IF(H97&lt;=Нормативы!$H$99,"I юн",IF(H97&lt;=Нормативы!$H$100,"II юн",IF(H97&lt;=Нормативы!$H$101,"III юн","б/р")))))))))))</f>
        <v>II</v>
      </c>
      <c r="K97" s="1048"/>
      <c r="L97" s="1047">
        <f t="shared" si="73"/>
        <v>155</v>
      </c>
      <c r="M97" s="72" t="str">
        <f>IF(ISBLANK(L97)," ",IF(ISTEXT(L97)," ",IF(L97&lt;=Нормативы!$H$93,"КМС",IF(L97&lt;=Нормативы!$H$94,"КМС",IF(L97&lt;=Нормативы!$L$95,"КМС",IF(L97&lt;=Нормативы!$L$96,"I",IF(L97&lt;=Нормативы!$L$97,"II",IF(L97&lt;=Нормативы!$L$98,"III",IF(L97&lt;=Нормативы!$L$99,"I юн",IF(L97&lt;=Нормативы!$L$100,"II юн",IF(L97&lt;=Нормативы!$L$101,"III юн","б/р")))))))))))</f>
        <v>II</v>
      </c>
      <c r="N97" s="72" t="str">
        <f>IF(ISBLANK(L97)," ",IF(ISTEXT(L97)," ",IF(L97&lt;=Нормативы!$H$93,"КМС",IF(L97&lt;=Нормативы!$H$94,"КМС",IF(L97&lt;=Нормативы!$L$95,"КМС",IF(L97&lt;=Нормативы!$L$96,"I",IF(L97&lt;=Нормативы!$L$97,"II",IF(L97&lt;=Нормативы!$L$98,"III",IF(L97&lt;=Нормативы!$L$99,"I юн",IF(L97&lt;=Нормативы!$L$100,"II юн",IF(L97&lt;=Нормативы!$L$101,"III юн","б/р")))))))))))</f>
        <v>II</v>
      </c>
      <c r="Q97" s="72" t="str">
        <f t="shared" ref="Q97" si="76">IF(ISBLANK(P97)," ",IF(ISTEXT(P97)," ",IF(P97&lt;=$H$93,"МСМК",IF(P97&lt;=$H$94,"МС",IF(P97&lt;=$H$95,"КМС",IF(P97&lt;=$H$96,"I",IF(P97&lt;=$H$97,"II",IF(P97&lt;=$H$98,"III",IF(P97&lt;=$H$99,"I юн",IF(P97&lt;=$H$100,"II юн",IF(P97&lt;=$H$101,"III юн","б/р")))))))))))</f>
        <v xml:space="preserve"> </v>
      </c>
    </row>
    <row r="98" spans="3:33" x14ac:dyDescent="0.25">
      <c r="C98" s="18"/>
      <c r="D98" s="407"/>
      <c r="E98" s="407"/>
      <c r="F98" s="18"/>
      <c r="G98" s="18"/>
      <c r="H98" s="1047">
        <v>205.2</v>
      </c>
      <c r="I98" s="72" t="str">
        <f>IF(ISBLANK(H98)," ",IF(ISTEXT(H98)," ",IF(H98&lt;=Нормативы!$H$93,"МСМК",IF(H98&lt;=Нормативы!$H$94,"МС",IF(H98&lt;=Нормативы!$H$95,"КМС",IF(H98&lt;=Нормативы!$H$96,"I",IF(H98&lt;=Нормативы!$H$97,"II",IF(H98&lt;=Нормативы!$H$98,"III",IF(H98&lt;=Нормативы!$H$99,"I юн",IF(H98&lt;=Нормативы!$H$100,"II юн",IF(H98&lt;=Нормативы!$H$101,"III юн","б/р")))))))))))</f>
        <v>III</v>
      </c>
      <c r="J98" s="72" t="str">
        <f>IF(ISBLANK(H98)," ",IF(ISTEXT(H98)," ",IF(H98&lt;=Нормативы!$H$93,"МСМК",IF(H98&lt;=Нормативы!$H$94,"МС",IF(H98&lt;=Нормативы!$H$95,"КМС",IF(H98&lt;=Нормативы!$H$96,"I",IF(H98&lt;=Нормативы!$H$97,"II",IF(H98&lt;=Нормативы!$H$98,"III",IF(H98&lt;=Нормативы!$H$99,"I юн",IF(H98&lt;=Нормативы!$H$100,"II юн",IF(H98&lt;=Нормативы!$H$101,"III юн","б/р")))))))))))</f>
        <v>III</v>
      </c>
      <c r="K98" s="1048"/>
      <c r="L98" s="1047">
        <f t="shared" si="73"/>
        <v>205</v>
      </c>
      <c r="M98" s="72" t="str">
        <f>IF(ISBLANK(L98)," ",IF(ISTEXT(L98)," ",IF(L98&lt;=Нормативы!$H$93,"КМС",IF(L98&lt;=Нормативы!$H$94,"КМС",IF(L98&lt;=Нормативы!$L$95,"КМС",IF(L98&lt;=Нормативы!$L$96,"I",IF(L98&lt;=Нормативы!$L$97,"II",IF(L98&lt;=Нормативы!$L$98,"III",IF(L98&lt;=Нормативы!$L$99,"I юн",IF(L98&lt;=Нормативы!$L$100,"II юн",IF(L98&lt;=Нормативы!$L$101,"III юн","б/р")))))))))))</f>
        <v>III</v>
      </c>
      <c r="N98" s="72" t="str">
        <f>IF(ISBLANK(L98)," ",IF(ISTEXT(L98)," ",IF(L98&lt;=Нормативы!$H$93,"КМС",IF(L98&lt;=Нормативы!$H$94,"КМС",IF(L98&lt;=Нормативы!$L$95,"КМС",IF(L98&lt;=Нормативы!$L$96,"I",IF(L98&lt;=Нормативы!$L$97,"II",IF(L98&lt;=Нормативы!$L$98,"III",IF(L98&lt;=Нормативы!$L$99,"I юн",IF(L98&lt;=Нормативы!$L$100,"II юн",IF(L98&lt;=Нормативы!$L$101,"III юн","б/р")))))))))))</f>
        <v>III</v>
      </c>
      <c r="Q98" s="72" t="str">
        <f t="shared" ref="Q98" si="77">IF(ISBLANK(P98)," ",IF(ISTEXT(P98)," ",IF(P98&lt;=$H$93,"МСМК",IF(P98&lt;=$H$94,"МС",IF(P98&lt;=$H$95,"КМС",IF(P98&lt;=$H$96,"I",IF(P98&lt;=$H$97,"II",IF(P98&lt;=$H$98,"III",IF(P98&lt;=$H$99,"I юн",IF(P98&lt;=$H$100,"II юн",IF(P98&lt;=$H$101,"III юн","б/р")))))))))))</f>
        <v xml:space="preserve"> </v>
      </c>
    </row>
    <row r="99" spans="3:33" x14ac:dyDescent="0.25">
      <c r="C99" s="18"/>
      <c r="D99" s="407"/>
      <c r="E99" s="407"/>
      <c r="F99" s="18"/>
      <c r="G99" s="18"/>
      <c r="H99" s="1047">
        <v>219</v>
      </c>
      <c r="I99" s="72" t="str">
        <f>IF(ISBLANK(H99)," ",IF(ISTEXT(H99)," ",IF(H99&lt;=Нормативы!$H$93,"МСМК",IF(H99&lt;=Нормативы!$H$94,"МС",IF(H99&lt;=Нормативы!$H$95,"КМС",IF(H99&lt;=Нормативы!$H$96,"I",IF(H99&lt;=Нормативы!$H$97,"II",IF(H99&lt;=Нормативы!$H$98,"III",IF(H99&lt;=Нормативы!$H$99,"I юн",IF(H99&lt;=Нормативы!$H$100,"II юн",IF(H99&lt;=Нормативы!$H$101,"III юн","б/р")))))))))))</f>
        <v>I юн</v>
      </c>
      <c r="J99" s="72" t="str">
        <f>IF(ISBLANK(H99)," ",IF(ISTEXT(H99)," ",IF(H99&lt;=Нормативы!$H$93,"МСМК",IF(H99&lt;=Нормативы!$H$94,"МС",IF(H99&lt;=Нормативы!$H$95,"КМС",IF(H99&lt;=Нормативы!$H$96,"I",IF(H99&lt;=Нормативы!$H$97,"II",IF(H99&lt;=Нормативы!$H$98,"III",IF(H99&lt;=Нормативы!$H$99,"I юн",IF(H99&lt;=Нормативы!$H$100,"II юн",IF(H99&lt;=Нормативы!$H$101,"III юн","б/р")))))))))))</f>
        <v>I юн</v>
      </c>
      <c r="K99" s="1048"/>
      <c r="L99" s="1047">
        <f t="shared" si="73"/>
        <v>218.8</v>
      </c>
      <c r="M99" s="72" t="str">
        <f>IF(ISBLANK(L99)," ",IF(ISTEXT(L99)," ",IF(L99&lt;=Нормативы!$H$93,"КМС",IF(L99&lt;=Нормативы!$H$94,"КМС",IF(L99&lt;=Нормативы!$L$95,"КМС",IF(L99&lt;=Нормативы!$L$96,"I",IF(L99&lt;=Нормативы!$L$97,"II",IF(L99&lt;=Нормативы!$L$98,"III",IF(L99&lt;=Нормативы!$L$99,"I юн",IF(L99&lt;=Нормативы!$L$100,"II юн",IF(L99&lt;=Нормативы!$L$101,"III юн","б/р")))))))))))</f>
        <v>I юн</v>
      </c>
      <c r="N99" s="72" t="str">
        <f>IF(ISBLANK(L99)," ",IF(ISTEXT(L99)," ",IF(L99&lt;=Нормативы!$H$93,"КМС",IF(L99&lt;=Нормативы!$H$94,"КМС",IF(L99&lt;=Нормативы!$L$95,"КМС",IF(L99&lt;=Нормативы!$L$96,"I",IF(L99&lt;=Нормативы!$L$97,"II",IF(L99&lt;=Нормативы!$L$98,"III",IF(L99&lt;=Нормативы!$L$99,"I юн",IF(L99&lt;=Нормативы!$L$100,"II юн",IF(L99&lt;=Нормативы!$L$101,"III юн","б/р")))))))))))</f>
        <v>I юн</v>
      </c>
      <c r="Q99" s="72" t="str">
        <f t="shared" ref="Q99" si="78">IF(ISBLANK(P99)," ",IF(ISTEXT(P99)," ",IF(P99&lt;=$H$93,"МСМК",IF(P99&lt;=$H$94,"МС",IF(P99&lt;=$H$95,"КМС",IF(P99&lt;=$H$96,"I",IF(P99&lt;=$H$97,"II",IF(P99&lt;=$H$98,"III",IF(P99&lt;=$H$99,"I юн",IF(P99&lt;=$H$100,"II юн",IF(P99&lt;=$H$101,"III юн","б/р")))))))))))</f>
        <v xml:space="preserve"> </v>
      </c>
    </row>
    <row r="100" spans="3:33" x14ac:dyDescent="0.25">
      <c r="C100" s="18"/>
      <c r="D100" s="407"/>
      <c r="E100" s="407"/>
      <c r="F100" s="18"/>
      <c r="G100" s="18"/>
      <c r="H100" s="1047">
        <v>230</v>
      </c>
      <c r="I100" s="72" t="str">
        <f>IF(ISBLANK(H100)," ",IF(ISTEXT(H100)," ",IF(H100&lt;=Нормативы!$H$93,"МСМК",IF(H100&lt;=Нормативы!$H$94,"МС",IF(H100&lt;=Нормативы!$H$95,"КМС",IF(H100&lt;=Нормативы!$H$96,"I",IF(H100&lt;=Нормативы!$H$97,"II",IF(H100&lt;=Нормативы!$H$98,"III",IF(H100&lt;=Нормативы!$H$99,"I юн",IF(H100&lt;=Нормативы!$H$100,"II юн",IF(H100&lt;=Нормативы!$H$101,"III юн","б/р")))))))))))</f>
        <v>II юн</v>
      </c>
      <c r="J100" s="72" t="str">
        <f>IF(ISBLANK(H100)," ",IF(ISTEXT(H100)," ",IF(H100&lt;=Нормативы!$H$93,"МСМК",IF(H100&lt;=Нормативы!$H$94,"МС",IF(H100&lt;=Нормативы!$H$95,"КМС",IF(H100&lt;=Нормативы!$H$96,"I",IF(H100&lt;=Нормативы!$H$97,"II",IF(H100&lt;=Нормативы!$H$98,"III",IF(H100&lt;=Нормативы!$H$99,"I юн",IF(H100&lt;=Нормативы!$H$100,"II юн",IF(H100&lt;=Нормативы!$H$101,"III юн","б/р")))))))))))</f>
        <v>II юн</v>
      </c>
      <c r="K100" s="1048"/>
      <c r="L100" s="1047">
        <f t="shared" si="73"/>
        <v>229.8</v>
      </c>
      <c r="M100" s="72" t="str">
        <f>IF(ISBLANK(L100)," ",IF(ISTEXT(L100)," ",IF(L100&lt;=Нормативы!$H$93,"КМС",IF(L100&lt;=Нормативы!$H$94,"КМС",IF(L100&lt;=Нормативы!$L$95,"КМС",IF(L100&lt;=Нормативы!$L$96,"I",IF(L100&lt;=Нормативы!$L$97,"II",IF(L100&lt;=Нормативы!$L$98,"III",IF(L100&lt;=Нормативы!$L$99,"I юн",IF(L100&lt;=Нормативы!$L$100,"II юн",IF(L100&lt;=Нормативы!$L$101,"III юн","б/р")))))))))))</f>
        <v>II юн</v>
      </c>
      <c r="N100" s="72" t="str">
        <f>IF(ISBLANK(L100)," ",IF(ISTEXT(L100)," ",IF(L100&lt;=Нормативы!$H$93,"КМС",IF(L100&lt;=Нормативы!$H$94,"КМС",IF(L100&lt;=Нормативы!$L$95,"КМС",IF(L100&lt;=Нормативы!$L$96,"I",IF(L100&lt;=Нормативы!$L$97,"II",IF(L100&lt;=Нормативы!$L$98,"III",IF(L100&lt;=Нормативы!$L$99,"I юн",IF(L100&lt;=Нормативы!$L$100,"II юн",IF(L100&lt;=Нормативы!$L$101,"III юн","б/р")))))))))))</f>
        <v>II юн</v>
      </c>
      <c r="Q100" s="72" t="str">
        <f t="shared" ref="Q100" si="79">IF(ISBLANK(P100)," ",IF(ISTEXT(P100)," ",IF(P100&lt;=$H$93,"МСМК",IF(P100&lt;=$H$94,"МС",IF(P100&lt;=$H$95,"КМС",IF(P100&lt;=$H$96,"I",IF(P100&lt;=$H$97,"II",IF(P100&lt;=$H$98,"III",IF(P100&lt;=$H$99,"I юн",IF(P100&lt;=$H$100,"II юн",IF(P100&lt;=$H$101,"III юн","б/р")))))))))))</f>
        <v xml:space="preserve"> </v>
      </c>
    </row>
    <row r="101" spans="3:33" x14ac:dyDescent="0.25">
      <c r="C101" s="18"/>
      <c r="D101" s="407"/>
      <c r="E101" s="407"/>
      <c r="F101" s="18"/>
      <c r="G101" s="18"/>
      <c r="H101" s="1047">
        <v>240.20000000000002</v>
      </c>
      <c r="I101" s="72" t="str">
        <f>IF(ISBLANK(H101)," ",IF(ISTEXT(H101)," ",IF(H101&lt;=Нормативы!$H$93,"МСМК",IF(H101&lt;=Нормативы!$H$94,"МС",IF(H101&lt;=Нормативы!$H$95,"КМС",IF(H101&lt;=Нормативы!$H$96,"I",IF(H101&lt;=Нормативы!$H$97,"II",IF(H101&lt;=Нормативы!$H$98,"III",IF(H101&lt;=Нормативы!$H$99,"I юн",IF(H101&lt;=Нормативы!$H$100,"II юн",IF(H101&lt;=Нормативы!$H$101,"III юн","б/р")))))))))))</f>
        <v>III юн</v>
      </c>
      <c r="J101" s="72" t="str">
        <f>IF(ISBLANK(H101)," ",IF(ISTEXT(H101)," ",IF(H101&lt;=Нормативы!$H$93,"МСМК",IF(H101&lt;=Нормативы!$H$94,"МС",IF(H101&lt;=Нормативы!$H$95,"КМС",IF(H101&lt;=Нормативы!$H$96,"I",IF(H101&lt;=Нормативы!$H$97,"II",IF(H101&lt;=Нормативы!$H$98,"III",IF(H101&lt;=Нормативы!$H$99,"I юн",IF(H101&lt;=Нормативы!$H$100,"II юн",IF(H101&lt;=Нормативы!$H$101,"III юн","б/р")))))))))))</f>
        <v>III юн</v>
      </c>
      <c r="K101" s="1048"/>
      <c r="L101" s="1047">
        <f>H101-0.4</f>
        <v>239.8</v>
      </c>
      <c r="M101" s="72" t="str">
        <f>IF(ISBLANK(L101)," ",IF(ISTEXT(L101)," ",IF(L101&lt;=Нормативы!$H$93,"КМС",IF(L101&lt;=Нормативы!$H$94,"КМС",IF(L101&lt;=Нормативы!$L$95,"КМС",IF(L101&lt;=Нормативы!$L$96,"I",IF(L101&lt;=Нормативы!$L$97,"II",IF(L101&lt;=Нормативы!$L$98,"III",IF(L101&lt;=Нормативы!$L$99,"I юн",IF(L101&lt;=Нормативы!$L$100,"II юн",IF(L101&lt;=Нормативы!$L$101,"III юн","б/р")))))))))))</f>
        <v>III юн</v>
      </c>
      <c r="N101" s="72" t="str">
        <f>IF(ISBLANK(L101)," ",IF(ISTEXT(L101)," ",IF(L101&lt;=Нормативы!$H$93,"КМС",IF(L101&lt;=Нормативы!$H$94,"КМС",IF(L101&lt;=Нормативы!$L$95,"КМС",IF(L101&lt;=Нормативы!$L$96,"I",IF(L101&lt;=Нормативы!$L$97,"II",IF(L101&lt;=Нормативы!$L$98,"III",IF(L101&lt;=Нормативы!$L$99,"I юн",IF(L101&lt;=Нормативы!$L$100,"II юн",IF(L101&lt;=Нормативы!$L$101,"III юн","б/р")))))))))))</f>
        <v>III юн</v>
      </c>
      <c r="Q101" s="72" t="str">
        <f t="shared" ref="Q101" si="80">IF(ISBLANK(P101)," ",IF(ISTEXT(P101)," ",IF(P101&lt;=$H$93,"МСМК",IF(P101&lt;=$H$94,"МС",IF(P101&lt;=$H$95,"КМС",IF(P101&lt;=$H$96,"I",IF(P101&lt;=$H$97,"II",IF(P101&lt;=$H$98,"III",IF(P101&lt;=$H$99,"I юн",IF(P101&lt;=$H$100,"II юн",IF(P101&lt;=$H$101,"III юн","б/р")))))))))))</f>
        <v xml:space="preserve"> </v>
      </c>
    </row>
    <row r="102" spans="3:33" x14ac:dyDescent="0.25">
      <c r="C102" s="473"/>
      <c r="D102" s="473"/>
      <c r="E102" s="473"/>
      <c r="F102" s="473"/>
      <c r="G102" s="473"/>
      <c r="H102" s="1047"/>
      <c r="I102" s="72" t="str">
        <f>IF(ISBLANK(H102)," ",IF(ISTEXT(H102)," ",IF(H102&lt;=132.9,"МСМК",IF(H102&lt;=137.5,"МС",IF(H102&lt;=142.2,"КМС",IF(H102&lt;=149.6,"I",IF(H102&lt;=158.9,"II",IF(H102&lt;=209.1,"III",IF(H102&lt;=221.2,"I юн",IF(H102&lt;=234.2,"II юн",IF(H102&lt;=247.2,"III юн","б/р")))))))))))</f>
        <v xml:space="preserve"> </v>
      </c>
      <c r="J102" s="72" t="str">
        <f>IF(ISBLANK(H102)," ",IF(ISTEXT(H102)," ",IF(H102&lt;=132.9,"МСМК",IF(H102&lt;=137.5,"МС",IF(H102&lt;=142.2,"КМС",IF(H102&lt;=149.6,"I",IF(H102&lt;=158.9,"II",IF(H102&lt;=209.1,"III",IF(H102&lt;=221.2,"I юн",IF(H102&lt;=234.2,"II юн",IF(H102&lt;=247.2,"III юн","б/р")))))))))))</f>
        <v xml:space="preserve"> </v>
      </c>
      <c r="K102" s="1048"/>
      <c r="L102" s="474"/>
      <c r="M102" s="72" t="str">
        <f>IF(ISBLANK(L102)," ",IF(ISTEXT(L102)," ",IF(L102&lt;=132.9,"МСМК",IF(L102&lt;=137.5,"МС",IF(L102&lt;=142.2,"КМС",IF(L102&lt;=149.6,"I",IF(L102&lt;=158.9,"II",IF(L102&lt;=209.1,"III",IF(L102&lt;=221.2,"I юн",IF(L102&lt;=234.2,"II юн",IF(L102&lt;=247.2,"III юн","б/р")))))))))))</f>
        <v xml:space="preserve"> </v>
      </c>
      <c r="N102" s="72" t="str">
        <f>IF(ISBLANK(L102)," ",IF(ISTEXT(L102)," ",IF(L102&lt;=132.9,"МСМК",IF(L102&lt;=137.5,"МС",IF(L102&lt;=142.2,"КМС",IF(L102&lt;=149.6,"I",IF(L102&lt;=158.9,"II",IF(L102&lt;=209.1,"III",IF(L102&lt;=221.2,"I юн",IF(L102&lt;=234.2,"II юн",IF(L102&lt;=247.2,"III юн","б/р")))))))))))</f>
        <v xml:space="preserve"> </v>
      </c>
      <c r="P102" s="1055"/>
      <c r="Q102" s="72" t="str">
        <f>IF(ISBLANK(P102)," ",IF(ISTEXT(P102)," ",IF(P102&lt;=132.9,"МСМК",IF(P102&lt;=137.5,"МС",IF(P102&lt;=142.2,"КМС",IF(P102&lt;=149.6,"I",IF(P102&lt;=158.9,"II",IF(P102&lt;=209.1,"III",IF(P102&lt;=221.2,"I юн",IF(P102&lt;=234.2,"II юн",IF(P102&lt;=247.2,"III юн","б/р")))))))))))</f>
        <v xml:space="preserve"> </v>
      </c>
      <c r="R102" s="1055"/>
      <c r="S102" s="1055"/>
      <c r="T102" s="1055"/>
      <c r="U102" s="1055"/>
      <c r="V102" s="1055"/>
      <c r="W102" s="1055"/>
      <c r="X102" s="1055"/>
      <c r="Y102" s="1055"/>
      <c r="Z102" s="1055"/>
      <c r="AA102" s="1055"/>
      <c r="AB102" s="1056"/>
      <c r="AC102" s="1056"/>
      <c r="AD102" s="1056"/>
      <c r="AE102" s="1056"/>
      <c r="AF102" s="1056"/>
      <c r="AG102" s="1056"/>
    </row>
    <row r="103" spans="3:33" x14ac:dyDescent="0.25">
      <c r="C103" s="467" t="s">
        <v>150</v>
      </c>
      <c r="D103" s="468"/>
      <c r="E103" s="468"/>
      <c r="F103" s="467"/>
      <c r="G103" s="467"/>
      <c r="H103" s="1047"/>
      <c r="I103" s="473"/>
      <c r="J103" s="473"/>
      <c r="K103" s="1057"/>
      <c r="L103" s="473"/>
      <c r="M103" s="473"/>
      <c r="N103" s="473"/>
      <c r="P103" s="1056"/>
      <c r="Q103" s="473"/>
      <c r="R103" s="1056"/>
      <c r="S103" s="1056"/>
      <c r="T103" s="1056"/>
      <c r="U103" s="1056"/>
      <c r="V103" s="1056"/>
      <c r="W103" s="1056"/>
      <c r="X103" s="1056"/>
      <c r="Y103" s="1056"/>
      <c r="Z103" s="1056"/>
      <c r="AA103" s="1056"/>
      <c r="AB103" s="1056"/>
      <c r="AC103" s="1056"/>
      <c r="AD103" s="1056"/>
      <c r="AE103" s="1056"/>
      <c r="AF103" s="1056"/>
      <c r="AG103" s="1056"/>
    </row>
    <row r="104" spans="3:33" x14ac:dyDescent="0.25">
      <c r="C104" s="18"/>
      <c r="D104" s="407"/>
      <c r="E104" s="407"/>
      <c r="F104" s="18"/>
      <c r="G104" s="18"/>
      <c r="H104" s="1047">
        <v>122.5</v>
      </c>
      <c r="I104" s="72" t="str">
        <f>IF(ISBLANK(H104)," ",IF(ISTEXT(H104)," ",IF(H104&lt;=Нормативы!$H$104,"МСМК",IF(H104&lt;=Нормативы!$H$105,"МС",IF(H104&lt;=Нормативы!$H$106,"КМС",IF(H104&lt;=Нормативы!$H$107,"I",IF(H104&lt;=Нормативы!$H$108,"II",IF(H104&lt;=Нормативы!$H$109,"III",IF(H104&lt;=Нормативы!$H$110,"I юн",IF(H104&lt;=Нормативы!$H$111,"II юн",IF(H104&lt;=Нормативы!$H$112,"III юн","б/р")))))))))))</f>
        <v>МСМК</v>
      </c>
      <c r="J104" s="72" t="str">
        <f>IF(ISBLANK(H104)," ",IF(ISTEXT(H104)," ",IF(H104&lt;=Нормативы!$H$104,"МСМК",IF(H104&lt;=Нормативы!$H$105,"МС",IF(H104&lt;=Нормативы!$H$106,"КМС",IF(H104&lt;=Нормативы!$H$107,"I",IF(H104&lt;=Нормативы!$H$108,"II",IF(H104&lt;=Нормативы!$H$109,"III",IF(H104&lt;=Нормативы!$H$110,"I юн",IF(H104&lt;=Нормативы!$H$111,"II юн",IF(H104&lt;=Нормативы!$H$112,"III юн","б/р")))))))))))</f>
        <v>МСМК</v>
      </c>
      <c r="K104" s="1048"/>
      <c r="L104" s="1047"/>
      <c r="M104" s="72" t="str">
        <f>IF(ISBLANK(L104)," ",IF(ISTEXT(L104)," ",IF(L104&lt;=Нормативы!$H$104,"КМС",IF(L104&lt;=Нормативы!$H$105,"КМС",IF(L104&lt;=Нормативы!$L$106,"КМС",IF(L104&lt;=Нормативы!$L$107,"I",IF(L104&lt;=Нормативы!$L$108,"II",IF(L104&lt;=Нормативы!$L$109,"III",IF(L104&lt;=Нормативы!$L$110,"I юн",IF(L104&lt;=Нормативы!$L$111,"II юн",IF(L104&lt;=Нормативы!$L$112,"III юн","б/р")))))))))))</f>
        <v xml:space="preserve"> </v>
      </c>
      <c r="N104" s="72" t="str">
        <f>IF(ISBLANK(L104)," ",IF(ISTEXT(L104)," ",IF(L104&lt;=123.2,"МСМК",IF(L104&lt;=127.4,"МС",IF(L104&lt;=131.5,"КМС",IF(L104&lt;=138,"I",IF(L104&lt;=147,"II",IF(L104&lt;=155.5,"III",IF(L104&lt;=207.5,"I юн",IF(L104&lt;=219.3,"II юн",IF(L104&lt;=231,"III юн","б/р")))))))))))</f>
        <v xml:space="preserve"> </v>
      </c>
      <c r="Q104" s="72" t="str">
        <f>IF(ISBLANK(P104)," ",IF(ISTEXT(P104)," ",IF(P104&lt;=$H$104,"МСМК",IF(P104&lt;=$H$105,"МС",IF(P104&lt;=$H$106,"КМС",IF(P104&lt;=$H$107,"I",IF(P104&lt;=$H$108,"II",IF(P104&lt;=$H$109,"III",IF(P104&lt;=$H$110,"I юн",IF(P104&lt;=$H$111,"II юн",IF(P104&lt;=$H$112,"III юн","б/р")))))))))))</f>
        <v xml:space="preserve"> </v>
      </c>
    </row>
    <row r="105" spans="3:33" x14ac:dyDescent="0.25">
      <c r="C105" s="18"/>
      <c r="D105" s="407"/>
      <c r="E105" s="407"/>
      <c r="F105" s="18"/>
      <c r="G105" s="18"/>
      <c r="H105" s="1047">
        <v>126</v>
      </c>
      <c r="I105" s="72" t="str">
        <f>IF(ISBLANK(H105)," ",IF(ISTEXT(H105)," ",IF(H105&lt;=Нормативы!$H$104,"МСМК",IF(H105&lt;=Нормативы!$H$105,"МС",IF(H105&lt;=Нормативы!$H$106,"КМС",IF(H105&lt;=Нормативы!$H$107,"I",IF(H105&lt;=Нормативы!$H$108,"II",IF(H105&lt;=Нормативы!$H$109,"III",IF(H105&lt;=Нормативы!$H$110,"I юн",IF(H105&lt;=Нормативы!$H$111,"II юн",IF(H105&lt;=Нормативы!$H$112,"III юн","б/р")))))))))))</f>
        <v>МС</v>
      </c>
      <c r="J105" s="72" t="str">
        <f>IF(ISBLANK(H105)," ",IF(ISTEXT(H105)," ",IF(H105&lt;=Нормативы!$H$104,"МСМК",IF(H105&lt;=Нормативы!$H$105,"МС",IF(H105&lt;=Нормативы!$H$106,"КМС",IF(H105&lt;=Нормативы!$H$107,"I",IF(H105&lt;=Нормативы!$H$108,"II",IF(H105&lt;=Нормативы!$H$109,"III",IF(H105&lt;=Нормативы!$H$110,"I юн",IF(H105&lt;=Нормативы!$H$111,"II юн",IF(H105&lt;=Нормативы!$H$112,"III юн","б/р")))))))))))</f>
        <v>МС</v>
      </c>
      <c r="K105" s="1048"/>
      <c r="L105" s="1047"/>
      <c r="M105" s="72" t="str">
        <f>IF(ISBLANK(L105)," ",IF(ISTEXT(L105)," ",IF(L105&lt;=Нормативы!$H$104,"КМС",IF(L105&lt;=Нормативы!$H$105,"КМС",IF(L105&lt;=Нормативы!$L$106,"КМС",IF(L105&lt;=Нормативы!$L$107,"I",IF(L105&lt;=Нормативы!$L$108,"II",IF(L105&lt;=Нормативы!$L$109,"III",IF(L105&lt;=Нормативы!$L$110,"I юн",IF(L105&lt;=Нормативы!$L$111,"II юн",IF(L105&lt;=Нормативы!$L$112,"III юн","б/р")))))))))))</f>
        <v xml:space="preserve"> </v>
      </c>
      <c r="N105" s="72" t="str">
        <f>IF(ISBLANK(L105)," ",IF(ISTEXT(L105)," ",IF(L105&lt;=123.2,"МСМК",IF(L105&lt;=127.4,"МС",IF(L105&lt;=131.5,"КМС",IF(L105&lt;=138,"I",IF(L105&lt;=147,"II",IF(L105&lt;=155.5,"III",IF(L105&lt;=207.5,"I юн",IF(L105&lt;=219.3,"II юн",IF(L105&lt;=231,"III юн","б/р")))))))))))</f>
        <v xml:space="preserve"> </v>
      </c>
      <c r="Q105" s="72" t="str">
        <f t="shared" ref="Q105" si="81">IF(ISBLANK(P105)," ",IF(ISTEXT(P105)," ",IF(P105&lt;=$H$104,"МСМК",IF(P105&lt;=$H$105,"МС",IF(P105&lt;=$H$106,"КМС",IF(P105&lt;=$H$107,"I",IF(P105&lt;=$H$108,"II",IF(P105&lt;=$H$109,"III",IF(P105&lt;=$H$110,"I юн",IF(P105&lt;=$H$111,"II юн",IF(P105&lt;=$H$112,"III юн","б/р")))))))))))</f>
        <v xml:space="preserve"> </v>
      </c>
    </row>
    <row r="106" spans="3:33" x14ac:dyDescent="0.25">
      <c r="C106" s="18"/>
      <c r="D106" s="407"/>
      <c r="E106" s="407"/>
      <c r="F106" s="18"/>
      <c r="G106" s="18"/>
      <c r="H106" s="1047">
        <v>130.69999999999999</v>
      </c>
      <c r="I106" s="72" t="str">
        <f>IF(ISBLANK(H106)," ",IF(ISTEXT(H106)," ",IF(H106&lt;=Нормативы!$H$104,"МСМК",IF(H106&lt;=Нормативы!$H$105,"МС",IF(H106&lt;=Нормативы!$H$106,"КМС",IF(H106&lt;=Нормативы!$H$107,"I",IF(H106&lt;=Нормативы!$H$108,"II",IF(H106&lt;=Нормативы!$H$109,"III",IF(H106&lt;=Нормативы!$H$110,"I юн",IF(H106&lt;=Нормативы!$H$111,"II юн",IF(H106&lt;=Нормативы!$H$112,"III юн","б/р")))))))))))</f>
        <v>КМС</v>
      </c>
      <c r="J106" s="72" t="str">
        <f>IF(ISBLANK(H106)," ",IF(ISTEXT(H106)," ",IF(H106&lt;=Нормативы!$H$104,"МСМК",IF(H106&lt;=Нормативы!$H$105,"МС",IF(H106&lt;=Нормативы!$H$106,"КМС",IF(H106&lt;=Нормативы!$H$107,"I",IF(H106&lt;=Нормативы!$H$108,"II",IF(H106&lt;=Нормативы!$H$109,"III",IF(H106&lt;=Нормативы!$H$110,"I юн",IF(H106&lt;=Нормативы!$H$111,"II юн",IF(H106&lt;=Нормативы!$H$112,"III юн","б/р")))))))))))</f>
        <v>КМС</v>
      </c>
      <c r="K106" s="1048"/>
      <c r="L106" s="1047">
        <f t="shared" ref="L106:L112" si="82">H106-0.2</f>
        <v>130.5</v>
      </c>
      <c r="M106" s="72" t="str">
        <f>IF(ISBLANK(L106)," ",IF(ISTEXT(L106)," ",IF(L106&lt;=Нормативы!$H$104,"КМС",IF(L106&lt;=Нормативы!$H$105,"КМС",IF(L106&lt;=Нормативы!$L$106,"КМС",IF(L106&lt;=Нормативы!$L$107,"I",IF(L106&lt;=Нормативы!$L$108,"II",IF(L106&lt;=Нормативы!$L$109,"III",IF(L106&lt;=Нормативы!$L$110,"I юн",IF(L106&lt;=Нормативы!$L$111,"II юн",IF(L106&lt;=Нормативы!$L$112,"III юн","б/р")))))))))))</f>
        <v>КМС</v>
      </c>
      <c r="N106" s="72" t="str">
        <f>IF(ISBLANK(L106)," ",IF(ISTEXT(L106)," ",IF(L106&lt;=Нормативы!$H$104,"КМС",IF(L106&lt;=Нормативы!$H$105,"КМС",IF(L106&lt;=Нормативы!$L$106,"КМС",IF(L106&lt;=Нормативы!$L$107,"I",IF(L106&lt;=Нормативы!$L$108,"II",IF(L106&lt;=Нормативы!$L$109,"III",IF(L106&lt;=Нормативы!$L$110,"I юн",IF(L106&lt;=Нормативы!$L$111,"II юн",IF(L106&lt;=Нормативы!$L$112,"III юн","б/р")))))))))))</f>
        <v>КМС</v>
      </c>
      <c r="Q106" s="72" t="str">
        <f t="shared" ref="Q106" si="83">IF(ISBLANK(P106)," ",IF(ISTEXT(P106)," ",IF(P106&lt;=$H$104,"МСМК",IF(P106&lt;=$H$105,"МС",IF(P106&lt;=$H$106,"КМС",IF(P106&lt;=$H$107,"I",IF(P106&lt;=$H$108,"II",IF(P106&lt;=$H$109,"III",IF(P106&lt;=$H$110,"I юн",IF(P106&lt;=$H$111,"II юн",IF(P106&lt;=$H$112,"III юн","б/р")))))))))))</f>
        <v xml:space="preserve"> </v>
      </c>
    </row>
    <row r="107" spans="3:33" x14ac:dyDescent="0.25">
      <c r="C107" s="18"/>
      <c r="D107" s="407"/>
      <c r="E107" s="407"/>
      <c r="F107" s="18"/>
      <c r="G107" s="18"/>
      <c r="H107" s="1047">
        <v>137.19999999999999</v>
      </c>
      <c r="I107" s="72" t="str">
        <f>IF(ISBLANK(H107)," ",IF(ISTEXT(H107)," ",IF(H107&lt;=Нормативы!$H$104,"МСМК",IF(H107&lt;=Нормативы!$H$105,"МС",IF(H107&lt;=Нормативы!$H$106,"КМС",IF(H107&lt;=Нормативы!$H$107,"I",IF(H107&lt;=Нормативы!$H$108,"II",IF(H107&lt;=Нормативы!$H$109,"III",IF(H107&lt;=Нормативы!$H$110,"I юн",IF(H107&lt;=Нормативы!$H$111,"II юн",IF(H107&lt;=Нормативы!$H$112,"III юн","б/р")))))))))))</f>
        <v>I</v>
      </c>
      <c r="J107" s="72" t="str">
        <f>IF(ISBLANK(H107)," ",IF(ISTEXT(H107)," ",IF(H107&lt;=Нормативы!$H$104,"МСМК",IF(H107&lt;=Нормативы!$H$105,"МС",IF(H107&lt;=Нормативы!$H$106,"КМС",IF(H107&lt;=Нормативы!$H$107,"I",IF(H107&lt;=Нормативы!$H$108,"II",IF(H107&lt;=Нормативы!$H$109,"III",IF(H107&lt;=Нормативы!$H$110,"I юн",IF(H107&lt;=Нормативы!$H$111,"II юн",IF(H107&lt;=Нормативы!$H$112,"III юн","б/р")))))))))))</f>
        <v>I</v>
      </c>
      <c r="K107" s="1048"/>
      <c r="L107" s="1047">
        <f t="shared" si="82"/>
        <v>137</v>
      </c>
      <c r="M107" s="72" t="str">
        <f>IF(ISBLANK(L107)," ",IF(ISTEXT(L107)," ",IF(L107&lt;=Нормативы!$H$104,"КМС",IF(L107&lt;=Нормативы!$H$105,"КМС",IF(L107&lt;=Нормативы!$L$106,"КМС",IF(L107&lt;=Нормативы!$L$107,"I",IF(L107&lt;=Нормативы!$L$108,"II",IF(L107&lt;=Нормативы!$L$109,"III",IF(L107&lt;=Нормативы!$L$110,"I юн",IF(L107&lt;=Нормативы!$L$111,"II юн",IF(L107&lt;=Нормативы!$L$112,"III юн","б/р")))))))))))</f>
        <v>I</v>
      </c>
      <c r="N107" s="72" t="str">
        <f>IF(ISBLANK(L107)," ",IF(ISTEXT(L107)," ",IF(L107&lt;=Нормативы!$H$104,"КМС",IF(L107&lt;=Нормативы!$H$105,"КМС",IF(L107&lt;=Нормативы!$L$106,"КМС",IF(L107&lt;=Нормативы!$L$107,"I",IF(L107&lt;=Нормативы!$L$108,"II",IF(L107&lt;=Нормативы!$L$109,"III",IF(L107&lt;=Нормативы!$L$110,"I юн",IF(L107&lt;=Нормативы!$L$111,"II юн",IF(L107&lt;=Нормативы!$L$112,"III юн","б/р")))))))))))</f>
        <v>I</v>
      </c>
      <c r="Q107" s="72" t="str">
        <f t="shared" ref="Q107" si="84">IF(ISBLANK(P107)," ",IF(ISTEXT(P107)," ",IF(P107&lt;=$H$104,"МСМК",IF(P107&lt;=$H$105,"МС",IF(P107&lt;=$H$106,"КМС",IF(P107&lt;=$H$107,"I",IF(P107&lt;=$H$108,"II",IF(P107&lt;=$H$109,"III",IF(P107&lt;=$H$110,"I юн",IF(P107&lt;=$H$111,"II юн",IF(P107&lt;=$H$112,"III юн","б/р")))))))))))</f>
        <v xml:space="preserve"> </v>
      </c>
    </row>
    <row r="108" spans="3:33" x14ac:dyDescent="0.25">
      <c r="C108" s="18"/>
      <c r="D108" s="407"/>
      <c r="E108" s="407"/>
      <c r="F108" s="18"/>
      <c r="G108" s="18"/>
      <c r="H108" s="1047">
        <v>146.19999999999999</v>
      </c>
      <c r="I108" s="72" t="str">
        <f>IF(ISBLANK(H108)," ",IF(ISTEXT(H108)," ",IF(H108&lt;=Нормативы!$H$104,"МСМК",IF(H108&lt;=Нормативы!$H$105,"МС",IF(H108&lt;=Нормативы!$H$106,"КМС",IF(H108&lt;=Нормативы!$H$107,"I",IF(H108&lt;=Нормативы!$H$108,"II",IF(H108&lt;=Нормативы!$H$109,"III",IF(H108&lt;=Нормативы!$H$110,"I юн",IF(H108&lt;=Нормативы!$H$111,"II юн",IF(H108&lt;=Нормативы!$H$112,"III юн","б/р")))))))))))</f>
        <v>II</v>
      </c>
      <c r="J108" s="72" t="str">
        <f>IF(ISBLANK(H108)," ",IF(ISTEXT(H108)," ",IF(H108&lt;=Нормативы!$H$104,"МСМК",IF(H108&lt;=Нормативы!$H$105,"МС",IF(H108&lt;=Нормативы!$H$106,"КМС",IF(H108&lt;=Нормативы!$H$107,"I",IF(H108&lt;=Нормативы!$H$108,"II",IF(H108&lt;=Нормативы!$H$109,"III",IF(H108&lt;=Нормативы!$H$110,"I юн",IF(H108&lt;=Нормативы!$H$111,"II юн",IF(H108&lt;=Нормативы!$H$112,"III юн","б/р")))))))))))</f>
        <v>II</v>
      </c>
      <c r="K108" s="1048"/>
      <c r="L108" s="1047">
        <f t="shared" si="82"/>
        <v>146</v>
      </c>
      <c r="M108" s="72" t="str">
        <f>IF(ISBLANK(L108)," ",IF(ISTEXT(L108)," ",IF(L108&lt;=Нормативы!$H$104,"КМС",IF(L108&lt;=Нормативы!$H$105,"КМС",IF(L108&lt;=Нормативы!$L$106,"КМС",IF(L108&lt;=Нормативы!$L$107,"I",IF(L108&lt;=Нормативы!$L$108,"II",IF(L108&lt;=Нормативы!$L$109,"III",IF(L108&lt;=Нормативы!$L$110,"I юн",IF(L108&lt;=Нормативы!$L$111,"II юн",IF(L108&lt;=Нормативы!$L$112,"III юн","б/р")))))))))))</f>
        <v>II</v>
      </c>
      <c r="N108" s="72" t="str">
        <f>IF(ISBLANK(L108)," ",IF(ISTEXT(L108)," ",IF(L108&lt;=Нормативы!$H$104,"КМС",IF(L108&lt;=Нормативы!$H$105,"КМС",IF(L108&lt;=Нормативы!$L$106,"КМС",IF(L108&lt;=Нормативы!$L$107,"I",IF(L108&lt;=Нормативы!$L$108,"II",IF(L108&lt;=Нормативы!$L$109,"III",IF(L108&lt;=Нормативы!$L$110,"I юн",IF(L108&lt;=Нормативы!$L$111,"II юн",IF(L108&lt;=Нормативы!$L$112,"III юн","б/р")))))))))))</f>
        <v>II</v>
      </c>
      <c r="Q108" s="72" t="str">
        <f t="shared" ref="Q108" si="85">IF(ISBLANK(P108)," ",IF(ISTEXT(P108)," ",IF(P108&lt;=$H$104,"МСМК",IF(P108&lt;=$H$105,"МС",IF(P108&lt;=$H$106,"КМС",IF(P108&lt;=$H$107,"I",IF(P108&lt;=$H$108,"II",IF(P108&lt;=$H$109,"III",IF(P108&lt;=$H$110,"I юн",IF(P108&lt;=$H$111,"II юн",IF(P108&lt;=$H$112,"III юн","б/р")))))))))))</f>
        <v xml:space="preserve"> </v>
      </c>
    </row>
    <row r="109" spans="3:33" x14ac:dyDescent="0.25">
      <c r="C109" s="18"/>
      <c r="D109" s="407"/>
      <c r="E109" s="407"/>
      <c r="F109" s="18"/>
      <c r="G109" s="18"/>
      <c r="H109" s="1047">
        <v>154.79999999999998</v>
      </c>
      <c r="I109" s="72" t="str">
        <f>IF(ISBLANK(H109)," ",IF(ISTEXT(H109)," ",IF(H109&lt;=Нормативы!$H$104,"МСМК",IF(H109&lt;=Нормативы!$H$105,"МС",IF(H109&lt;=Нормативы!$H$106,"КМС",IF(H109&lt;=Нормативы!$H$107,"I",IF(H109&lt;=Нормативы!$H$108,"II",IF(H109&lt;=Нормативы!$H$109,"III",IF(H109&lt;=Нормативы!$H$110,"I юн",IF(H109&lt;=Нормативы!$H$111,"II юн",IF(H109&lt;=Нормативы!$H$112,"III юн","б/р")))))))))))</f>
        <v>III</v>
      </c>
      <c r="J109" s="72" t="str">
        <f>IF(ISBLANK(H109)," ",IF(ISTEXT(H109)," ",IF(H109&lt;=Нормативы!$H$104,"МСМК",IF(H109&lt;=Нормативы!$H$105,"МС",IF(H109&lt;=Нормативы!$H$106,"КМС",IF(H109&lt;=Нормативы!$H$107,"I",IF(H109&lt;=Нормативы!$H$108,"II",IF(H109&lt;=Нормативы!$H$109,"III",IF(H109&lt;=Нормативы!$H$110,"I юн",IF(H109&lt;=Нормативы!$H$111,"II юн",IF(H109&lt;=Нормативы!$H$112,"III юн","б/р")))))))))))</f>
        <v>III</v>
      </c>
      <c r="K109" s="1048"/>
      <c r="L109" s="1047">
        <f t="shared" si="82"/>
        <v>154.6</v>
      </c>
      <c r="M109" s="72" t="str">
        <f>IF(ISBLANK(L109)," ",IF(ISTEXT(L109)," ",IF(L109&lt;=Нормативы!$H$104,"КМС",IF(L109&lt;=Нормативы!$H$105,"КМС",IF(L109&lt;=Нормативы!$L$106,"КМС",IF(L109&lt;=Нормативы!$L$107,"I",IF(L109&lt;=Нормативы!$L$108,"II",IF(L109&lt;=Нормативы!$L$109,"III",IF(L109&lt;=Нормативы!$L$110,"I юн",IF(L109&lt;=Нормативы!$L$111,"II юн",IF(L109&lt;=Нормативы!$L$112,"III юн","б/р")))))))))))</f>
        <v>III</v>
      </c>
      <c r="N109" s="72" t="str">
        <f>IF(ISBLANK(L109)," ",IF(ISTEXT(L109)," ",IF(L109&lt;=Нормативы!$H$104,"КМС",IF(L109&lt;=Нормативы!$H$105,"КМС",IF(L109&lt;=Нормативы!$L$106,"КМС",IF(L109&lt;=Нормативы!$L$107,"I",IF(L109&lt;=Нормативы!$L$108,"II",IF(L109&lt;=Нормативы!$L$109,"III",IF(L109&lt;=Нормативы!$L$110,"I юн",IF(L109&lt;=Нормативы!$L$111,"II юн",IF(L109&lt;=Нормативы!$L$112,"III юн","б/р")))))))))))</f>
        <v>III</v>
      </c>
      <c r="Q109" s="72" t="str">
        <f t="shared" ref="Q109" si="86">IF(ISBLANK(P109)," ",IF(ISTEXT(P109)," ",IF(P109&lt;=$H$104,"МСМК",IF(P109&lt;=$H$105,"МС",IF(P109&lt;=$H$106,"КМС",IF(P109&lt;=$H$107,"I",IF(P109&lt;=$H$108,"II",IF(P109&lt;=$H$109,"III",IF(P109&lt;=$H$110,"I юн",IF(P109&lt;=$H$111,"II юн",IF(P109&lt;=$H$112,"III юн","б/р")))))))))))</f>
        <v xml:space="preserve"> </v>
      </c>
    </row>
    <row r="110" spans="3:33" x14ac:dyDescent="0.25">
      <c r="C110" s="18"/>
      <c r="D110" s="407"/>
      <c r="E110" s="407"/>
      <c r="F110" s="18"/>
      <c r="G110" s="18"/>
      <c r="H110" s="1047">
        <v>206.7</v>
      </c>
      <c r="I110" s="72" t="str">
        <f>IF(ISBLANK(H110)," ",IF(ISTEXT(H110)," ",IF(H110&lt;=Нормативы!$H$104,"МСМК",IF(H110&lt;=Нормативы!$H$105,"МС",IF(H110&lt;=Нормативы!$H$106,"КМС",IF(H110&lt;=Нормативы!$H$107,"I",IF(H110&lt;=Нормативы!$H$108,"II",IF(H110&lt;=Нормативы!$H$109,"III",IF(H110&lt;=Нормативы!$H$110,"I юн",IF(H110&lt;=Нормативы!$H$111,"II юн",IF(H110&lt;=Нормативы!$H$112,"III юн","б/р")))))))))))</f>
        <v>I юн</v>
      </c>
      <c r="J110" s="72" t="str">
        <f>IF(ISBLANK(H110)," ",IF(ISTEXT(H110)," ",IF(H110&lt;=Нормативы!$H$104,"МСМК",IF(H110&lt;=Нормативы!$H$105,"МС",IF(H110&lt;=Нормативы!$H$106,"КМС",IF(H110&lt;=Нормативы!$H$107,"I",IF(H110&lt;=Нормативы!$H$108,"II",IF(H110&lt;=Нормативы!$H$109,"III",IF(H110&lt;=Нормативы!$H$110,"I юн",IF(H110&lt;=Нормативы!$H$111,"II юн",IF(H110&lt;=Нормативы!$H$112,"III юн","б/р")))))))))))</f>
        <v>I юн</v>
      </c>
      <c r="K110" s="1048"/>
      <c r="L110" s="1047">
        <f t="shared" si="82"/>
        <v>206.5</v>
      </c>
      <c r="M110" s="72" t="str">
        <f>IF(ISBLANK(L110)," ",IF(ISTEXT(L110)," ",IF(L110&lt;=Нормативы!$H$104,"КМС",IF(L110&lt;=Нормативы!$H$105,"КМС",IF(L110&lt;=Нормативы!$L$106,"КМС",IF(L110&lt;=Нормативы!$L$107,"I",IF(L110&lt;=Нормативы!$L$108,"II",IF(L110&lt;=Нормативы!$L$109,"III",IF(L110&lt;=Нормативы!$L$110,"I юн",IF(L110&lt;=Нормативы!$L$111,"II юн",IF(L110&lt;=Нормативы!$L$112,"III юн","б/р")))))))))))</f>
        <v>I юн</v>
      </c>
      <c r="N110" s="72" t="str">
        <f>IF(ISBLANK(L110)," ",IF(ISTEXT(L110)," ",IF(L110&lt;=Нормативы!$H$104,"КМС",IF(L110&lt;=Нормативы!$H$105,"КМС",IF(L110&lt;=Нормативы!$L$106,"КМС",IF(L110&lt;=Нормативы!$L$107,"I",IF(L110&lt;=Нормативы!$L$108,"II",IF(L110&lt;=Нормативы!$L$109,"III",IF(L110&lt;=Нормативы!$L$110,"I юн",IF(L110&lt;=Нормативы!$L$111,"II юн",IF(L110&lt;=Нормативы!$L$112,"III юн","б/р")))))))))))</f>
        <v>I юн</v>
      </c>
      <c r="Q110" s="72" t="str">
        <f t="shared" ref="Q110" si="87">IF(ISBLANK(P110)," ",IF(ISTEXT(P110)," ",IF(P110&lt;=$H$104,"МСМК",IF(P110&lt;=$H$105,"МС",IF(P110&lt;=$H$106,"КМС",IF(P110&lt;=$H$107,"I",IF(P110&lt;=$H$108,"II",IF(P110&lt;=$H$109,"III",IF(P110&lt;=$H$110,"I юн",IF(P110&lt;=$H$111,"II юн",IF(P110&lt;=$H$112,"III юн","б/р")))))))))))</f>
        <v xml:space="preserve"> </v>
      </c>
    </row>
    <row r="111" spans="3:33" x14ac:dyDescent="0.25">
      <c r="C111" s="18"/>
      <c r="D111" s="407"/>
      <c r="E111" s="407"/>
      <c r="F111" s="18"/>
      <c r="G111" s="18"/>
      <c r="H111" s="1047">
        <v>218.5</v>
      </c>
      <c r="I111" s="72" t="str">
        <f>IF(ISBLANK(H111)," ",IF(ISTEXT(H111)," ",IF(H111&lt;=Нормативы!$H$104,"МСМК",IF(H111&lt;=Нормативы!$H$105,"МС",IF(H111&lt;=Нормативы!$H$106,"КМС",IF(H111&lt;=Нормативы!$H$107,"I",IF(H111&lt;=Нормативы!$H$108,"II",IF(H111&lt;=Нормативы!$H$109,"III",IF(H111&lt;=Нормативы!$H$110,"I юн",IF(H111&lt;=Нормативы!$H$111,"II юн",IF(H111&lt;=Нормативы!$H$112,"III юн","б/р")))))))))))</f>
        <v>II юн</v>
      </c>
      <c r="J111" s="72" t="str">
        <f>IF(ISBLANK(H111)," ",IF(ISTEXT(H111)," ",IF(H111&lt;=Нормативы!$H$104,"МСМК",IF(H111&lt;=Нормативы!$H$105,"МС",IF(H111&lt;=Нормативы!$H$106,"КМС",IF(H111&lt;=Нормативы!$H$107,"I",IF(H111&lt;=Нормативы!$H$108,"II",IF(H111&lt;=Нормативы!$H$109,"III",IF(H111&lt;=Нормативы!$H$110,"I юн",IF(H111&lt;=Нормативы!$H$111,"II юн",IF(H111&lt;=Нормативы!$H$112,"III юн","б/р")))))))))))</f>
        <v>II юн</v>
      </c>
      <c r="K111" s="1048"/>
      <c r="L111" s="1047">
        <f t="shared" si="82"/>
        <v>218.3</v>
      </c>
      <c r="M111" s="72" t="str">
        <f>IF(ISBLANK(L111)," ",IF(ISTEXT(L111)," ",IF(L111&lt;=Нормативы!$H$104,"КМС",IF(L111&lt;=Нормативы!$H$105,"КМС",IF(L111&lt;=Нормативы!$L$106,"КМС",IF(L111&lt;=Нормативы!$L$107,"I",IF(L111&lt;=Нормативы!$L$108,"II",IF(L111&lt;=Нормативы!$L$109,"III",IF(L111&lt;=Нормативы!$L$110,"I юн",IF(L111&lt;=Нормативы!$L$111,"II юн",IF(L111&lt;=Нормативы!$L$112,"III юн","б/р")))))))))))</f>
        <v>II юн</v>
      </c>
      <c r="N111" s="72" t="str">
        <f>IF(ISBLANK(L111)," ",IF(ISTEXT(L111)," ",IF(L111&lt;=Нормативы!$H$104,"КМС",IF(L111&lt;=Нормативы!$H$105,"КМС",IF(L111&lt;=Нормативы!$L$106,"КМС",IF(L111&lt;=Нормативы!$L$107,"I",IF(L111&lt;=Нормативы!$L$108,"II",IF(L111&lt;=Нормативы!$L$109,"III",IF(L111&lt;=Нормативы!$L$110,"I юн",IF(L111&lt;=Нормативы!$L$111,"II юн",IF(L111&lt;=Нормативы!$L$112,"III юн","б/р")))))))))))</f>
        <v>II юн</v>
      </c>
      <c r="Q111" s="72" t="str">
        <f t="shared" ref="Q111" si="88">IF(ISBLANK(P111)," ",IF(ISTEXT(P111)," ",IF(P111&lt;=$H$104,"МСМК",IF(P111&lt;=$H$105,"МС",IF(P111&lt;=$H$106,"КМС",IF(P111&lt;=$H$107,"I",IF(P111&lt;=$H$108,"II",IF(P111&lt;=$H$109,"III",IF(P111&lt;=$H$110,"I юн",IF(P111&lt;=$H$111,"II юн",IF(P111&lt;=$H$112,"III юн","б/р")))))))))))</f>
        <v xml:space="preserve"> </v>
      </c>
    </row>
    <row r="112" spans="3:33" x14ac:dyDescent="0.25">
      <c r="C112" s="18"/>
      <c r="D112" s="407"/>
      <c r="E112" s="407"/>
      <c r="F112" s="18"/>
      <c r="G112" s="18"/>
      <c r="H112" s="1047">
        <v>229.2</v>
      </c>
      <c r="I112" s="72" t="str">
        <f>IF(ISBLANK(H112)," ",IF(ISTEXT(H112)," ",IF(H112&lt;=Нормативы!$H$104,"МСМК",IF(H112&lt;=Нормативы!$H$105,"МС",IF(H112&lt;=Нормативы!$H$106,"КМС",IF(H112&lt;=Нормативы!$H$107,"I",IF(H112&lt;=Нормативы!$H$108,"II",IF(H112&lt;=Нормативы!$H$109,"III",IF(H112&lt;=Нормативы!$H$110,"I юн",IF(H112&lt;=Нормативы!$H$111,"II юн",IF(H112&lt;=Нормативы!$H$112,"III юн","б/р")))))))))))</f>
        <v>III юн</v>
      </c>
      <c r="J112" s="72" t="str">
        <f>IF(ISBLANK(H112)," ",IF(ISTEXT(H112)," ",IF(H112&lt;=Нормативы!$H$104,"МСМК",IF(H112&lt;=Нормативы!$H$105,"МС",IF(H112&lt;=Нормативы!$H$106,"КМС",IF(H112&lt;=Нормативы!$H$107,"I",IF(H112&lt;=Нормативы!$H$108,"II",IF(H112&lt;=Нормативы!$H$109,"III",IF(H112&lt;=Нормативы!$H$110,"I юн",IF(H112&lt;=Нормативы!$H$111,"II юн",IF(H112&lt;=Нормативы!$H$112,"III юн","б/р")))))))))))</f>
        <v>III юн</v>
      </c>
      <c r="K112" s="1048"/>
      <c r="L112" s="1047">
        <f t="shared" si="82"/>
        <v>229</v>
      </c>
      <c r="M112" s="72" t="str">
        <f>IF(ISBLANK(L112)," ",IF(ISTEXT(L112)," ",IF(L112&lt;=Нормативы!$H$104,"КМС",IF(L112&lt;=Нормативы!$H$105,"КМС",IF(L112&lt;=Нормативы!$L$106,"КМС",IF(L112&lt;=Нормативы!$L$107,"I",IF(L112&lt;=Нормативы!$L$108,"II",IF(L112&lt;=Нормативы!$L$109,"III",IF(L112&lt;=Нормативы!$L$110,"I юн",IF(L112&lt;=Нормативы!$L$111,"II юн",IF(L112&lt;=Нормативы!$L$112,"III юн","б/р")))))))))))</f>
        <v>III юн</v>
      </c>
      <c r="N112" s="72" t="str">
        <f>IF(ISBLANK(L112)," ",IF(ISTEXT(L112)," ",IF(L112&lt;=Нормативы!$H$104,"КМС",IF(L112&lt;=Нормативы!$H$105,"КМС",IF(L112&lt;=Нормативы!$L$106,"КМС",IF(L112&lt;=Нормативы!$L$107,"I",IF(L112&lt;=Нормативы!$L$108,"II",IF(L112&lt;=Нормативы!$L$109,"III",IF(L112&lt;=Нормативы!$L$110,"I юн",IF(L112&lt;=Нормативы!$L$111,"II юн",IF(L112&lt;=Нормативы!$L$112,"III юн","б/р")))))))))))</f>
        <v>III юн</v>
      </c>
      <c r="Q112" s="72" t="str">
        <f t="shared" ref="Q112" si="89">IF(ISBLANK(P112)," ",IF(ISTEXT(P112)," ",IF(P112&lt;=$H$104,"МСМК",IF(P112&lt;=$H$105,"МС",IF(P112&lt;=$H$106,"КМС",IF(P112&lt;=$H$107,"I",IF(P112&lt;=$H$108,"II",IF(P112&lt;=$H$109,"III",IF(P112&lt;=$H$110,"I юн",IF(P112&lt;=$H$111,"II юн",IF(P112&lt;=$H$112,"III юн","б/р")))))))))))</f>
        <v xml:space="preserve"> </v>
      </c>
    </row>
    <row r="113" spans="3:33" x14ac:dyDescent="0.25">
      <c r="C113" s="18"/>
      <c r="D113" s="407"/>
      <c r="E113" s="407"/>
      <c r="F113" s="18"/>
      <c r="G113" s="18"/>
      <c r="H113" s="1047"/>
      <c r="I113" s="72"/>
      <c r="J113" s="72"/>
      <c r="K113" s="1048"/>
      <c r="L113" s="1047"/>
      <c r="M113" s="72"/>
      <c r="N113" s="72"/>
      <c r="Q113" s="72"/>
    </row>
    <row r="114" spans="3:33" x14ac:dyDescent="0.25">
      <c r="C114" s="467" t="s">
        <v>170</v>
      </c>
      <c r="D114" s="473"/>
      <c r="E114" s="473"/>
      <c r="F114" s="473"/>
      <c r="G114" s="473"/>
      <c r="H114" s="474"/>
      <c r="I114" s="473"/>
      <c r="J114" s="473"/>
      <c r="K114" s="1057"/>
      <c r="L114" s="473"/>
      <c r="M114" s="473"/>
      <c r="N114" s="473"/>
      <c r="Q114" s="473"/>
    </row>
    <row r="115" spans="3:33" x14ac:dyDescent="0.25">
      <c r="C115" s="473"/>
      <c r="D115" s="473"/>
      <c r="E115" s="473"/>
      <c r="F115" s="473"/>
      <c r="G115" s="473"/>
      <c r="H115" s="471">
        <v>147</v>
      </c>
      <c r="I115" s="72" t="str">
        <f>IF(ISBLANK(H115)," ",IF(ISTEXT(H115)," ",IF(H115&lt;=Нормативы!$H$115,"МСМК",IF(H115&lt;=Нормативы!$H$116,"МС",IF(H115&lt;=Нормативы!$H$117,"КМС",IF(H115&lt;=Нормативы!$H$118,"I",IF(H115&lt;=Нормативы!$H$119,"II",IF(H115&lt;=Нормативы!$H$120,"III",IF(H115&lt;=Нормативы!$H$121,"I юн",IF(H115&lt;=Нормативы!$H$122,"II юн",IF(H115&lt;=Нормативы!$H$123,"III юн","б/р")))))))))))</f>
        <v>МСМК</v>
      </c>
      <c r="J115" s="72" t="str">
        <f>IF(ISBLANK(H115)," ",IF(ISTEXT(H115)," ",IF(H115&lt;=Нормативы!$H$115,"МСМК",IF(H115&lt;=Нормативы!$H$116,"МС",IF(H115&lt;=Нормативы!$H$117,"КМС",IF(H115&lt;=Нормативы!$H$118,"I",IF(H115&lt;=Нормативы!$H$119,"II",IF(H115&lt;=Нормативы!$H$120,"III",IF(H115&lt;=Нормативы!$H$121,"I юн",IF(H115&lt;=Нормативы!$H$122,"II юн",IF(H115&lt;=Нормативы!$H$123,"III юн","б/р")))))))))))</f>
        <v>МСМК</v>
      </c>
      <c r="K115" s="1048"/>
      <c r="L115" s="471"/>
      <c r="M115" s="72" t="str">
        <f>IF(ISBLANK(L115)," ",IF(ISTEXT(L115)," ",IF(L115&lt;=Нормативы!$H$115,"КМС",IF(L115&lt;=Нормативы!$H$116,"КМС",IF(L115&lt;=Нормативы!$L$117,"КМС",IF(L115&lt;=Нормативы!$L$118,"I",IF(L115&lt;=Нормативы!$L$119,"II",IF(L115&lt;=Нормативы!$L$120,"III",IF(L115&lt;=Нормативы!$L$121,"I юн",IF(L115&lt;=Нормативы!$L$122,"II юн",IF(L115&lt;=Нормативы!$L$123,"III юн","б/р")))))))))))</f>
        <v xml:space="preserve"> </v>
      </c>
      <c r="N115" s="72" t="str">
        <f>IF(ISBLANK(L115)," ",IF(ISTEXT(L115)," ",IF(L115&lt;=147.5,"МСМК",IF(L115&lt;=152.6,"МС",IF(L115&lt;=157.6,"КМС",IF(L115&lt;=207.3,"I",IF(L115&lt;=216.3,"II",IF(L115&lt;=228,"III",IF(L115&lt;=244,"I юн",IF(L115&lt;=258.5,"II юн",IF(L115&lt;=312,"III юн","б/р")))))))))))</f>
        <v xml:space="preserve"> </v>
      </c>
      <c r="O115" s="72"/>
      <c r="Q115" s="72" t="str">
        <f>IF(ISBLANK(P115)," ",IF(ISTEXT(P115)," ",IF(P115&lt;=$H$115,"МСМК",IF(P115&lt;=$H$116,"МС",IF(P115&lt;=$H$117,"КМС",IF(P115&lt;=$H$118,"I",IF(P115&lt;=$H$119,"II",IF(P115&lt;=$H$120,"III",IF(P115&lt;=$H$121,"I юн",IF(P115&lt;=$H$122,"II юн",IF(P115&lt;=$H$123,"III юн","б/р")))))))))))</f>
        <v xml:space="preserve"> </v>
      </c>
    </row>
    <row r="116" spans="3:33" x14ac:dyDescent="0.25">
      <c r="C116" s="473"/>
      <c r="D116" s="473"/>
      <c r="E116" s="473"/>
      <c r="F116" s="473"/>
      <c r="G116" s="473"/>
      <c r="H116" s="471">
        <v>151</v>
      </c>
      <c r="I116" s="72" t="str">
        <f>IF(ISBLANK(H116)," ",IF(ISTEXT(H116)," ",IF(H116&lt;=Нормативы!$H$115,"МСМК",IF(H116&lt;=Нормативы!$H$116,"МС",IF(H116&lt;=Нормативы!$H$117,"КМС",IF(H116&lt;=Нормативы!$H$118,"I",IF(H116&lt;=Нормативы!$H$119,"II",IF(H116&lt;=Нормативы!$H$120,"III",IF(H116&lt;=Нормативы!$H$121,"I юн",IF(H116&lt;=Нормативы!$H$122,"II юн",IF(H116&lt;=Нормативы!$H$123,"III юн","б/р")))))))))))</f>
        <v>МС</v>
      </c>
      <c r="J116" s="72" t="str">
        <f>IF(ISBLANK(H116)," ",IF(ISTEXT(H116)," ",IF(H116&lt;=Нормативы!$H$115,"МСМК",IF(H116&lt;=Нормативы!$H$116,"МС",IF(H116&lt;=Нормативы!$H$117,"КМС",IF(H116&lt;=Нормативы!$H$118,"I",IF(H116&lt;=Нормативы!$H$119,"II",IF(H116&lt;=Нормативы!$H$120,"III",IF(H116&lt;=Нормативы!$H$121,"I юн",IF(H116&lt;=Нормативы!$H$122,"II юн",IF(H116&lt;=Нормативы!$H$123,"III юн","б/р")))))))))))</f>
        <v>МС</v>
      </c>
      <c r="K116" s="1048"/>
      <c r="L116" s="471"/>
      <c r="M116" s="72" t="str">
        <f>IF(ISBLANK(L116)," ",IF(ISTEXT(L116)," ",IF(L116&lt;=Нормативы!$H$115,"КМС",IF(L116&lt;=Нормативы!$H$116,"КМС",IF(L116&lt;=Нормативы!$L$117,"КМС",IF(L116&lt;=Нормативы!$L$118,"I",IF(L116&lt;=Нормативы!$L$119,"II",IF(L116&lt;=Нормативы!$L$120,"III",IF(L116&lt;=Нормативы!$L$121,"I юн",IF(L116&lt;=Нормативы!$L$122,"II юн",IF(L116&lt;=Нормативы!$L$123,"III юн","б/р")))))))))))</f>
        <v xml:space="preserve"> </v>
      </c>
      <c r="N116" s="72" t="str">
        <f>IF(ISBLANK(L116)," ",IF(ISTEXT(L116)," ",IF(L116&lt;=147.5,"МСМК",IF(L116&lt;=152.6,"МС",IF(L116&lt;=157.6,"КМС",IF(L116&lt;=207.3,"I",IF(L116&lt;=216.3,"II",IF(L116&lt;=228,"III",IF(L116&lt;=244,"I юн",IF(L116&lt;=258.5,"II юн",IF(L116&lt;=312,"III юн","б/р")))))))))))</f>
        <v xml:space="preserve"> </v>
      </c>
      <c r="O116" s="72"/>
      <c r="Q116" s="72" t="str">
        <f t="shared" ref="Q116" si="90">IF(ISBLANK(P116)," ",IF(ISTEXT(P116)," ",IF(P116&lt;=$H$115,"МСМК",IF(P116&lt;=$H$116,"МС",IF(P116&lt;=$H$117,"КМС",IF(P116&lt;=$H$118,"I",IF(P116&lt;=$H$119,"II",IF(P116&lt;=$H$120,"III",IF(P116&lt;=$H$121,"I юн",IF(P116&lt;=$H$122,"II юн",IF(P116&lt;=$H$123,"III юн","б/р")))))))))))</f>
        <v xml:space="preserve"> </v>
      </c>
    </row>
    <row r="117" spans="3:33" x14ac:dyDescent="0.25">
      <c r="C117" s="473"/>
      <c r="D117" s="473"/>
      <c r="E117" s="473"/>
      <c r="F117" s="473"/>
      <c r="G117" s="473"/>
      <c r="H117" s="471">
        <v>157.19999999999999</v>
      </c>
      <c r="I117" s="72" t="str">
        <f>IF(ISBLANK(H117)," ",IF(ISTEXT(H117)," ",IF(H117&lt;=Нормативы!$H$115,"МСМК",IF(H117&lt;=Нормативы!$H$116,"МС",IF(H117&lt;=Нормативы!$H$117,"КМС",IF(H117&lt;=Нормативы!$H$118,"I",IF(H117&lt;=Нормативы!$H$119,"II",IF(H117&lt;=Нормативы!$H$120,"III",IF(H117&lt;=Нормативы!$H$121,"I юн",IF(H117&lt;=Нормативы!$H$122,"II юн",IF(H117&lt;=Нормативы!$H$123,"III юн","б/р")))))))))))</f>
        <v>КМС</v>
      </c>
      <c r="J117" s="72" t="str">
        <f>IF(ISBLANK(H117)," ",IF(ISTEXT(H117)," ",IF(H117&lt;=Нормативы!$H$115,"МСМК",IF(H117&lt;=Нормативы!$H$116,"МС",IF(H117&lt;=Нормативы!$H$117,"КМС",IF(H117&lt;=Нормативы!$H$118,"I",IF(H117&lt;=Нормативы!$H$119,"II",IF(H117&lt;=Нормативы!$H$120,"III",IF(H117&lt;=Нормативы!$H$121,"I юн",IF(H117&lt;=Нормативы!$H$122,"II юн",IF(H117&lt;=Нормативы!$H$123,"III юн","б/р")))))))))))</f>
        <v>КМС</v>
      </c>
      <c r="K117" s="1048"/>
      <c r="L117" s="1047">
        <f t="shared" ref="L117:L123" si="91">H117-0.2</f>
        <v>157</v>
      </c>
      <c r="M117" s="72" t="str">
        <f>IF(ISBLANK(L117)," ",IF(ISTEXT(L117)," ",IF(L117&lt;=Нормативы!$H$115,"КМС",IF(L117&lt;=Нормативы!$H$116,"КМС",IF(L117&lt;=Нормативы!$L$117,"КМС",IF(L117&lt;=Нормативы!$L$118,"I",IF(L117&lt;=Нормативы!$L$119,"II",IF(L117&lt;=Нормативы!$L$120,"III",IF(L117&lt;=Нормативы!$L$121,"I юн",IF(L117&lt;=Нормативы!$L$122,"II юн",IF(L117&lt;=Нормативы!$L$123,"III юн","б/р")))))))))))</f>
        <v>КМС</v>
      </c>
      <c r="N117" s="72" t="str">
        <f>IF(ISBLANK(L117)," ",IF(ISTEXT(L117)," ",IF(L117&lt;=Нормативы!$H$115,"КМС",IF(L117&lt;=Нормативы!$H$116,"КМС",IF(L117&lt;=Нормативы!$L$117,"КМС",IF(L117&lt;=Нормативы!$L$118,"I",IF(L117&lt;=Нормативы!$L$119,"II",IF(L117&lt;=Нормативы!$L$120,"III",IF(L117&lt;=Нормативы!$L$121,"I юн",IF(L117&lt;=Нормативы!$L$122,"II юн",IF(L117&lt;=Нормативы!$L$123,"III юн","б/р")))))))))))</f>
        <v>КМС</v>
      </c>
      <c r="O117" s="72"/>
      <c r="Q117" s="72" t="str">
        <f t="shared" ref="Q117" si="92">IF(ISBLANK(P117)," ",IF(ISTEXT(P117)," ",IF(P117&lt;=$H$115,"МСМК",IF(P117&lt;=$H$116,"МС",IF(P117&lt;=$H$117,"КМС",IF(P117&lt;=$H$118,"I",IF(P117&lt;=$H$119,"II",IF(P117&lt;=$H$120,"III",IF(P117&lt;=$H$121,"I юн",IF(P117&lt;=$H$122,"II юн",IF(P117&lt;=$H$123,"III юн","б/р")))))))))))</f>
        <v xml:space="preserve"> </v>
      </c>
    </row>
    <row r="118" spans="3:33" x14ac:dyDescent="0.25">
      <c r="C118" s="473"/>
      <c r="D118" s="473"/>
      <c r="E118" s="473"/>
      <c r="F118" s="473"/>
      <c r="G118" s="473"/>
      <c r="H118" s="471">
        <v>206.7</v>
      </c>
      <c r="I118" s="72" t="str">
        <f>IF(ISBLANK(H118)," ",IF(ISTEXT(H118)," ",IF(H118&lt;=Нормативы!$H$115,"МСМК",IF(H118&lt;=Нормативы!$H$116,"МС",IF(H118&lt;=Нормативы!$H$117,"КМС",IF(H118&lt;=Нормативы!$H$118,"I",IF(H118&lt;=Нормативы!$H$119,"II",IF(H118&lt;=Нормативы!$H$120,"III",IF(H118&lt;=Нормативы!$H$121,"I юн",IF(H118&lt;=Нормативы!$H$122,"II юн",IF(H118&lt;=Нормативы!$H$123,"III юн","б/р")))))))))))</f>
        <v>I</v>
      </c>
      <c r="J118" s="72" t="str">
        <f>IF(ISBLANK(H118)," ",IF(ISTEXT(H118)," ",IF(H118&lt;=Нормативы!$H$115,"МСМК",IF(H118&lt;=Нормативы!$H$116,"МС",IF(H118&lt;=Нормативы!$H$117,"КМС",IF(H118&lt;=Нормативы!$H$118,"I",IF(H118&lt;=Нормативы!$H$119,"II",IF(H118&lt;=Нормативы!$H$120,"III",IF(H118&lt;=Нормативы!$H$121,"I юн",IF(H118&lt;=Нормативы!$H$122,"II юн",IF(H118&lt;=Нормативы!$H$123,"III юн","б/р")))))))))))</f>
        <v>I</v>
      </c>
      <c r="K118" s="1048"/>
      <c r="L118" s="1047">
        <f t="shared" si="91"/>
        <v>206.5</v>
      </c>
      <c r="M118" s="72" t="str">
        <f>IF(ISBLANK(L118)," ",IF(ISTEXT(L118)," ",IF(L118&lt;=Нормативы!$H$115,"КМС",IF(L118&lt;=Нормативы!$H$116,"КМС",IF(L118&lt;=Нормативы!$L$117,"КМС",IF(L118&lt;=Нормативы!$L$118,"I",IF(L118&lt;=Нормативы!$L$119,"II",IF(L118&lt;=Нормативы!$L$120,"III",IF(L118&lt;=Нормативы!$L$121,"I юн",IF(L118&lt;=Нормативы!$L$122,"II юн",IF(L118&lt;=Нормативы!$L$123,"III юн","б/р")))))))))))</f>
        <v>I</v>
      </c>
      <c r="N118" s="72" t="str">
        <f>IF(ISBLANK(L118)," ",IF(ISTEXT(L118)," ",IF(L118&lt;=Нормативы!$H$115,"КМС",IF(L118&lt;=Нормативы!$H$116,"КМС",IF(L118&lt;=Нормативы!$L$117,"КМС",IF(L118&lt;=Нормативы!$L$118,"I",IF(L118&lt;=Нормативы!$L$119,"II",IF(L118&lt;=Нормативы!$L$120,"III",IF(L118&lt;=Нормативы!$L$121,"I юн",IF(L118&lt;=Нормативы!$L$122,"II юн",IF(L118&lt;=Нормативы!$L$123,"III юн","б/р")))))))))))</f>
        <v>I</v>
      </c>
      <c r="O118" s="72"/>
      <c r="Q118" s="72" t="str">
        <f t="shared" ref="Q118" si="93">IF(ISBLANK(P118)," ",IF(ISTEXT(P118)," ",IF(P118&lt;=$H$115,"МСМК",IF(P118&lt;=$H$116,"МС",IF(P118&lt;=$H$117,"КМС",IF(P118&lt;=$H$118,"I",IF(P118&lt;=$H$119,"II",IF(P118&lt;=$H$120,"III",IF(P118&lt;=$H$121,"I юн",IF(P118&lt;=$H$122,"II юн",IF(P118&lt;=$H$123,"III юн","б/р")))))))))))</f>
        <v xml:space="preserve"> </v>
      </c>
    </row>
    <row r="119" spans="3:33" x14ac:dyDescent="0.25">
      <c r="C119" s="473"/>
      <c r="D119" s="473"/>
      <c r="E119" s="473"/>
      <c r="F119" s="473"/>
      <c r="G119" s="473"/>
      <c r="H119" s="471">
        <v>215.7</v>
      </c>
      <c r="I119" s="72" t="str">
        <f>IF(ISBLANK(H119)," ",IF(ISTEXT(H119)," ",IF(H119&lt;=Нормативы!$H$115,"МСМК",IF(H119&lt;=Нормативы!$H$116,"МС",IF(H119&lt;=Нормативы!$H$117,"КМС",IF(H119&lt;=Нормативы!$H$118,"I",IF(H119&lt;=Нормативы!$H$119,"II",IF(H119&lt;=Нормативы!$H$120,"III",IF(H119&lt;=Нормативы!$H$121,"I юн",IF(H119&lt;=Нормативы!$H$122,"II юн",IF(H119&lt;=Нормативы!$H$123,"III юн","б/р")))))))))))</f>
        <v>II</v>
      </c>
      <c r="J119" s="72" t="str">
        <f>IF(ISBLANK(H119)," ",IF(ISTEXT(H119)," ",IF(H119&lt;=Нормативы!$H$115,"МСМК",IF(H119&lt;=Нормативы!$H$116,"МС",IF(H119&lt;=Нормативы!$H$117,"КМС",IF(H119&lt;=Нормативы!$H$118,"I",IF(H119&lt;=Нормативы!$H$119,"II",IF(H119&lt;=Нормативы!$H$120,"III",IF(H119&lt;=Нормативы!$H$121,"I юн",IF(H119&lt;=Нормативы!$H$122,"II юн",IF(H119&lt;=Нормативы!$H$123,"III юн","б/р")))))))))))</f>
        <v>II</v>
      </c>
      <c r="K119" s="1048"/>
      <c r="L119" s="1047">
        <f t="shared" si="91"/>
        <v>215.5</v>
      </c>
      <c r="M119" s="72" t="str">
        <f>IF(ISBLANK(L119)," ",IF(ISTEXT(L119)," ",IF(L119&lt;=Нормативы!$H$115,"КМС",IF(L119&lt;=Нормативы!$H$116,"КМС",IF(L119&lt;=Нормативы!$L$117,"КМС",IF(L119&lt;=Нормативы!$L$118,"I",IF(L119&lt;=Нормативы!$L$119,"II",IF(L119&lt;=Нормативы!$L$120,"III",IF(L119&lt;=Нормативы!$L$121,"I юн",IF(L119&lt;=Нормативы!$L$122,"II юн",IF(L119&lt;=Нормативы!$L$123,"III юн","б/р")))))))))))</f>
        <v>II</v>
      </c>
      <c r="N119" s="72" t="str">
        <f>IF(ISBLANK(L119)," ",IF(ISTEXT(L119)," ",IF(L119&lt;=Нормативы!$H$115,"КМС",IF(L119&lt;=Нормативы!$H$116,"КМС",IF(L119&lt;=Нормативы!$L$117,"КМС",IF(L119&lt;=Нормативы!$L$118,"I",IF(L119&lt;=Нормативы!$L$119,"II",IF(L119&lt;=Нормативы!$L$120,"III",IF(L119&lt;=Нормативы!$L$121,"I юн",IF(L119&lt;=Нормативы!$L$122,"II юн",IF(L119&lt;=Нормативы!$L$123,"III юн","б/р")))))))))))</f>
        <v>II</v>
      </c>
      <c r="O119" s="72"/>
      <c r="Q119" s="72" t="str">
        <f t="shared" ref="Q119" si="94">IF(ISBLANK(P119)," ",IF(ISTEXT(P119)," ",IF(P119&lt;=$H$115,"МСМК",IF(P119&lt;=$H$116,"МС",IF(P119&lt;=$H$117,"КМС",IF(P119&lt;=$H$118,"I",IF(P119&lt;=$H$119,"II",IF(P119&lt;=$H$120,"III",IF(P119&lt;=$H$121,"I юн",IF(P119&lt;=$H$122,"II юн",IF(P119&lt;=$H$123,"III юн","б/р")))))))))))</f>
        <v xml:space="preserve"> </v>
      </c>
    </row>
    <row r="120" spans="3:33" x14ac:dyDescent="0.25">
      <c r="C120" s="473"/>
      <c r="D120" s="473"/>
      <c r="E120" s="473"/>
      <c r="F120" s="473"/>
      <c r="G120" s="473"/>
      <c r="H120" s="471">
        <v>227</v>
      </c>
      <c r="I120" s="72" t="str">
        <f>IF(ISBLANK(H120)," ",IF(ISTEXT(H120)," ",IF(H120&lt;=Нормативы!$H$115,"МСМК",IF(H120&lt;=Нормативы!$H$116,"МС",IF(H120&lt;=Нормативы!$H$117,"КМС",IF(H120&lt;=Нормативы!$H$118,"I",IF(H120&lt;=Нормативы!$H$119,"II",IF(H120&lt;=Нормативы!$H$120,"III",IF(H120&lt;=Нормативы!$H$121,"I юн",IF(H120&lt;=Нормативы!$H$122,"II юн",IF(H120&lt;=Нормативы!$H$123,"III юн","б/р")))))))))))</f>
        <v>III</v>
      </c>
      <c r="J120" s="72" t="str">
        <f>IF(ISBLANK(H120)," ",IF(ISTEXT(H120)," ",IF(H120&lt;=Нормативы!$H$115,"МСМК",IF(H120&lt;=Нормативы!$H$116,"МС",IF(H120&lt;=Нормативы!$H$117,"КМС",IF(H120&lt;=Нормативы!$H$118,"I",IF(H120&lt;=Нормативы!$H$119,"II",IF(H120&lt;=Нормативы!$H$120,"III",IF(H120&lt;=Нормативы!$H$121,"I юн",IF(H120&lt;=Нормативы!$H$122,"II юн",IF(H120&lt;=Нормативы!$H$123,"III юн","б/р")))))))))))</f>
        <v>III</v>
      </c>
      <c r="K120" s="1048"/>
      <c r="L120" s="1047">
        <f t="shared" si="91"/>
        <v>226.8</v>
      </c>
      <c r="M120" s="72" t="str">
        <f>IF(ISBLANK(L120)," ",IF(ISTEXT(L120)," ",IF(L120&lt;=Нормативы!$H$115,"КМС",IF(L120&lt;=Нормативы!$H$116,"КМС",IF(L120&lt;=Нормативы!$L$117,"КМС",IF(L120&lt;=Нормативы!$L$118,"I",IF(L120&lt;=Нормативы!$L$119,"II",IF(L120&lt;=Нормативы!$L$120,"III",IF(L120&lt;=Нормативы!$L$121,"I юн",IF(L120&lt;=Нормативы!$L$122,"II юн",IF(L120&lt;=Нормативы!$L$123,"III юн","б/р")))))))))))</f>
        <v>III</v>
      </c>
      <c r="N120" s="72" t="str">
        <f>IF(ISBLANK(L120)," ",IF(ISTEXT(L120)," ",IF(L120&lt;=Нормативы!$H$115,"КМС",IF(L120&lt;=Нормативы!$H$116,"КМС",IF(L120&lt;=Нормативы!$L$117,"КМС",IF(L120&lt;=Нормативы!$L$118,"I",IF(L120&lt;=Нормативы!$L$119,"II",IF(L120&lt;=Нормативы!$L$120,"III",IF(L120&lt;=Нормативы!$L$121,"I юн",IF(L120&lt;=Нормативы!$L$122,"II юн",IF(L120&lt;=Нормативы!$L$123,"III юн","б/р")))))))))))</f>
        <v>III</v>
      </c>
      <c r="O120" s="72"/>
      <c r="Q120" s="72" t="str">
        <f t="shared" ref="Q120" si="95">IF(ISBLANK(P120)," ",IF(ISTEXT(P120)," ",IF(P120&lt;=$H$115,"МСМК",IF(P120&lt;=$H$116,"МС",IF(P120&lt;=$H$117,"КМС",IF(P120&lt;=$H$118,"I",IF(P120&lt;=$H$119,"II",IF(P120&lt;=$H$120,"III",IF(P120&lt;=$H$121,"I юн",IF(P120&lt;=$H$122,"II юн",IF(P120&lt;=$H$123,"III юн","б/р")))))))))))</f>
        <v xml:space="preserve"> </v>
      </c>
    </row>
    <row r="121" spans="3:33" x14ac:dyDescent="0.25">
      <c r="C121" s="473"/>
      <c r="D121" s="473"/>
      <c r="E121" s="473"/>
      <c r="F121" s="473"/>
      <c r="G121" s="473"/>
      <c r="H121" s="471">
        <v>242.2</v>
      </c>
      <c r="I121" s="72" t="str">
        <f>IF(ISBLANK(H121)," ",IF(ISTEXT(H121)," ",IF(H121&lt;=Нормативы!$H$115,"МСМК",IF(H121&lt;=Нормативы!$H$116,"МС",IF(H121&lt;=Нормативы!$H$117,"КМС",IF(H121&lt;=Нормативы!$H$118,"I",IF(H121&lt;=Нормативы!$H$119,"II",IF(H121&lt;=Нормативы!$H$120,"III",IF(H121&lt;=Нормативы!$H$121,"I юн",IF(H121&lt;=Нормативы!$H$122,"II юн",IF(H121&lt;=Нормативы!$H$123,"III юн","б/р")))))))))))</f>
        <v>I юн</v>
      </c>
      <c r="J121" s="72" t="str">
        <f>IF(ISBLANK(H121)," ",IF(ISTEXT(H121)," ",IF(H121&lt;=Нормативы!$H$115,"МСМК",IF(H121&lt;=Нормативы!$H$116,"МС",IF(H121&lt;=Нормативы!$H$117,"КМС",IF(H121&lt;=Нормативы!$H$118,"I",IF(H121&lt;=Нормативы!$H$119,"II",IF(H121&lt;=Нормативы!$H$120,"III",IF(H121&lt;=Нормативы!$H$121,"I юн",IF(H121&lt;=Нормативы!$H$122,"II юн",IF(H121&lt;=Нормативы!$H$123,"III юн","б/р")))))))))))</f>
        <v>I юн</v>
      </c>
      <c r="K121" s="1048"/>
      <c r="L121" s="1047">
        <f t="shared" si="91"/>
        <v>242</v>
      </c>
      <c r="M121" s="72" t="str">
        <f>IF(ISBLANK(L121)," ",IF(ISTEXT(L121)," ",IF(L121&lt;=Нормативы!$H$115,"КМС",IF(L121&lt;=Нормативы!$H$116,"КМС",IF(L121&lt;=Нормативы!$L$117,"КМС",IF(L121&lt;=Нормативы!$L$118,"I",IF(L121&lt;=Нормативы!$L$119,"II",IF(L121&lt;=Нормативы!$L$120,"III",IF(L121&lt;=Нормативы!$L$121,"I юн",IF(L121&lt;=Нормативы!$L$122,"II юн",IF(L121&lt;=Нормативы!$L$123,"III юн","б/р")))))))))))</f>
        <v>I юн</v>
      </c>
      <c r="N121" s="72" t="str">
        <f>IF(ISBLANK(L121)," ",IF(ISTEXT(L121)," ",IF(L121&lt;=Нормативы!$H$115,"КМС",IF(L121&lt;=Нормативы!$H$116,"КМС",IF(L121&lt;=Нормативы!$L$117,"КМС",IF(L121&lt;=Нормативы!$L$118,"I",IF(L121&lt;=Нормативы!$L$119,"II",IF(L121&lt;=Нормативы!$L$120,"III",IF(L121&lt;=Нормативы!$L$121,"I юн",IF(L121&lt;=Нормативы!$L$122,"II юн",IF(L121&lt;=Нормативы!$L$123,"III юн","б/р")))))))))))</f>
        <v>I юн</v>
      </c>
      <c r="O121" s="72"/>
      <c r="Q121" s="72" t="str">
        <f t="shared" ref="Q121" si="96">IF(ISBLANK(P121)," ",IF(ISTEXT(P121)," ",IF(P121&lt;=$H$115,"МСМК",IF(P121&lt;=$H$116,"МС",IF(P121&lt;=$H$117,"КМС",IF(P121&lt;=$H$118,"I",IF(P121&lt;=$H$119,"II",IF(P121&lt;=$H$120,"III",IF(P121&lt;=$H$121,"I юн",IF(P121&lt;=$H$122,"II юн",IF(P121&lt;=$H$123,"III юн","б/р")))))))))))</f>
        <v xml:space="preserve"> </v>
      </c>
    </row>
    <row r="122" spans="3:33" x14ac:dyDescent="0.25">
      <c r="C122" s="473"/>
      <c r="D122" s="473"/>
      <c r="E122" s="473"/>
      <c r="F122" s="473"/>
      <c r="G122" s="473"/>
      <c r="H122" s="471">
        <v>256.2</v>
      </c>
      <c r="I122" s="72" t="str">
        <f>IF(ISBLANK(H122)," ",IF(ISTEXT(H122)," ",IF(H122&lt;=Нормативы!$H$115,"МСМК",IF(H122&lt;=Нормативы!$H$116,"МС",IF(H122&lt;=Нормативы!$H$117,"КМС",IF(H122&lt;=Нормативы!$H$118,"I",IF(H122&lt;=Нормативы!$H$119,"II",IF(H122&lt;=Нормативы!$H$120,"III",IF(H122&lt;=Нормативы!$H$121,"I юн",IF(H122&lt;=Нормативы!$H$122,"II юн",IF(H122&lt;=Нормативы!$H$123,"III юн","б/р")))))))))))</f>
        <v>II юн</v>
      </c>
      <c r="J122" s="72" t="str">
        <f>IF(ISBLANK(H122)," ",IF(ISTEXT(H122)," ",IF(H122&lt;=Нормативы!$H$115,"МСМК",IF(H122&lt;=Нормативы!$H$116,"МС",IF(H122&lt;=Нормативы!$H$117,"КМС",IF(H122&lt;=Нормативы!$H$118,"I",IF(H122&lt;=Нормативы!$H$119,"II",IF(H122&lt;=Нормативы!$H$120,"III",IF(H122&lt;=Нормативы!$H$121,"I юн",IF(H122&lt;=Нормативы!$H$122,"II юн",IF(H122&lt;=Нормативы!$H$123,"III юн","б/р")))))))))))</f>
        <v>II юн</v>
      </c>
      <c r="K122" s="1048"/>
      <c r="L122" s="1047">
        <f t="shared" si="91"/>
        <v>256</v>
      </c>
      <c r="M122" s="72" t="str">
        <f>IF(ISBLANK(L122)," ",IF(ISTEXT(L122)," ",IF(L122&lt;=Нормативы!$H$115,"КМС",IF(L122&lt;=Нормативы!$H$116,"КМС",IF(L122&lt;=Нормативы!$L$117,"КМС",IF(L122&lt;=Нормативы!$L$118,"I",IF(L122&lt;=Нормативы!$L$119,"II",IF(L122&lt;=Нормативы!$L$120,"III",IF(L122&lt;=Нормативы!$L$121,"I юн",IF(L122&lt;=Нормативы!$L$122,"II юн",IF(L122&lt;=Нормативы!$L$123,"III юн","б/р")))))))))))</f>
        <v>II юн</v>
      </c>
      <c r="N122" s="72" t="str">
        <f>IF(ISBLANK(L122)," ",IF(ISTEXT(L122)," ",IF(L122&lt;=Нормативы!$H$115,"КМС",IF(L122&lt;=Нормативы!$H$116,"КМС",IF(L122&lt;=Нормативы!$L$117,"КМС",IF(L122&lt;=Нормативы!$L$118,"I",IF(L122&lt;=Нормативы!$L$119,"II",IF(L122&lt;=Нормативы!$L$120,"III",IF(L122&lt;=Нормативы!$L$121,"I юн",IF(L122&lt;=Нормативы!$L$122,"II юн",IF(L122&lt;=Нормативы!$L$123,"III юн","б/р")))))))))))</f>
        <v>II юн</v>
      </c>
      <c r="O122" s="72"/>
      <c r="Q122" s="72" t="str">
        <f t="shared" ref="Q122" si="97">IF(ISBLANK(P122)," ",IF(ISTEXT(P122)," ",IF(P122&lt;=$H$115,"МСМК",IF(P122&lt;=$H$116,"МС",IF(P122&lt;=$H$117,"КМС",IF(P122&lt;=$H$118,"I",IF(P122&lt;=$H$119,"II",IF(P122&lt;=$H$120,"III",IF(P122&lt;=$H$121,"I юн",IF(P122&lt;=$H$122,"II юн",IF(P122&lt;=$H$123,"III юн","б/р")))))))))))</f>
        <v xml:space="preserve"> </v>
      </c>
    </row>
    <row r="123" spans="3:33" x14ac:dyDescent="0.25">
      <c r="C123" s="473"/>
      <c r="D123" s="473"/>
      <c r="E123" s="473"/>
      <c r="F123" s="473"/>
      <c r="G123" s="473"/>
      <c r="H123" s="471">
        <v>310.2</v>
      </c>
      <c r="I123" s="72" t="str">
        <f>IF(ISBLANK(H123)," ",IF(ISTEXT(H123)," ",IF(H123&lt;=Нормативы!$H$115,"МСМК",IF(H123&lt;=Нормативы!$H$116,"МС",IF(H123&lt;=Нормативы!$H$117,"КМС",IF(H123&lt;=Нормативы!$H$118,"I",IF(H123&lt;=Нормативы!$H$119,"II",IF(H123&lt;=Нормативы!$H$120,"III",IF(H123&lt;=Нормативы!$H$121,"I юн",IF(H123&lt;=Нормативы!$H$122,"II юн",IF(H123&lt;=Нормативы!$H$123,"III юн","б/р")))))))))))</f>
        <v>III юн</v>
      </c>
      <c r="J123" s="72" t="str">
        <f>IF(ISBLANK(H123)," ",IF(ISTEXT(H123)," ",IF(H123&lt;=Нормативы!$H$115,"МСМК",IF(H123&lt;=Нормативы!$H$116,"МС",IF(H123&lt;=Нормативы!$H$117,"КМС",IF(H123&lt;=Нормативы!$H$118,"I",IF(H123&lt;=Нормативы!$H$119,"II",IF(H123&lt;=Нормативы!$H$120,"III",IF(H123&lt;=Нормативы!$H$121,"I юн",IF(H123&lt;=Нормативы!$H$122,"II юн",IF(H123&lt;=Нормативы!$H$123,"III юн","б/р")))))))))))</f>
        <v>III юн</v>
      </c>
      <c r="K123" s="1048"/>
      <c r="L123" s="1047">
        <f t="shared" si="91"/>
        <v>310</v>
      </c>
      <c r="M123" s="72" t="str">
        <f>IF(ISBLANK(L123)," ",IF(ISTEXT(L123)," ",IF(L123&lt;=Нормативы!$H$115,"КМС",IF(L123&lt;=Нормативы!$H$116,"КМС",IF(L123&lt;=Нормативы!$L$117,"КМС",IF(L123&lt;=Нормативы!$L$118,"I",IF(L123&lt;=Нормативы!$L$119,"II",IF(L123&lt;=Нормативы!$L$120,"III",IF(L123&lt;=Нормативы!$L$121,"I юн",IF(L123&lt;=Нормативы!$L$122,"II юн",IF(L123&lt;=Нормативы!$L$123,"III юн","б/р")))))))))))</f>
        <v>III юн</v>
      </c>
      <c r="N123" s="72" t="str">
        <f>IF(ISBLANK(L123)," ",IF(ISTEXT(L123)," ",IF(L123&lt;=Нормативы!$H$115,"КМС",IF(L123&lt;=Нормативы!$H$116,"КМС",IF(L123&lt;=Нормативы!$L$117,"КМС",IF(L123&lt;=Нормативы!$L$118,"I",IF(L123&lt;=Нормативы!$L$119,"II",IF(L123&lt;=Нормативы!$L$120,"III",IF(L123&lt;=Нормативы!$L$121,"I юн",IF(L123&lt;=Нормативы!$L$122,"II юн",IF(L123&lt;=Нормативы!$L$123,"III юн","б/р")))))))))))</f>
        <v>III юн</v>
      </c>
      <c r="O123" s="72"/>
      <c r="Q123" s="72" t="str">
        <f t="shared" ref="Q123" si="98">IF(ISBLANK(P123)," ",IF(ISTEXT(P123)," ",IF(P123&lt;=$H$115,"МСМК",IF(P123&lt;=$H$116,"МС",IF(P123&lt;=$H$117,"КМС",IF(P123&lt;=$H$118,"I",IF(P123&lt;=$H$119,"II",IF(P123&lt;=$H$120,"III",IF(P123&lt;=$H$121,"I юн",IF(P123&lt;=$H$122,"II юн",IF(P123&lt;=$H$123,"III юн","б/р")))))))))))</f>
        <v xml:space="preserve"> </v>
      </c>
    </row>
    <row r="124" spans="3:33" x14ac:dyDescent="0.25">
      <c r="C124" s="473"/>
      <c r="D124" s="473"/>
      <c r="E124" s="473"/>
      <c r="F124" s="473"/>
      <c r="G124" s="473"/>
      <c r="H124" s="471"/>
      <c r="I124" s="473"/>
      <c r="J124" s="473"/>
      <c r="K124" s="1048"/>
      <c r="L124" s="473"/>
      <c r="M124" s="473"/>
      <c r="N124" s="473"/>
      <c r="P124" s="1055"/>
      <c r="Q124" s="473"/>
      <c r="R124" s="1055"/>
      <c r="S124" s="1055"/>
      <c r="T124" s="1055"/>
      <c r="U124" s="1055"/>
      <c r="V124" s="1055"/>
      <c r="W124" s="1055"/>
      <c r="X124" s="1055"/>
      <c r="Y124" s="1055"/>
      <c r="Z124" s="1055"/>
      <c r="AA124" s="1055"/>
      <c r="AB124" s="1055"/>
      <c r="AC124" s="1055"/>
      <c r="AD124" s="1055"/>
      <c r="AE124" s="1055"/>
      <c r="AF124" s="1055"/>
      <c r="AG124" s="1055"/>
    </row>
    <row r="125" spans="3:33" x14ac:dyDescent="0.25">
      <c r="C125" s="467" t="s">
        <v>171</v>
      </c>
      <c r="D125" s="473"/>
      <c r="E125" s="473"/>
      <c r="F125" s="473"/>
      <c r="G125" s="473"/>
      <c r="H125" s="471"/>
      <c r="I125" s="473"/>
      <c r="J125" s="473"/>
      <c r="K125" s="1057"/>
      <c r="L125" s="473"/>
      <c r="M125" s="473"/>
      <c r="N125" s="473"/>
      <c r="P125" s="1056"/>
      <c r="Q125" s="473"/>
      <c r="R125" s="1056"/>
      <c r="S125" s="1056"/>
      <c r="T125" s="1056"/>
      <c r="U125" s="1056"/>
      <c r="V125" s="1056"/>
      <c r="W125" s="1056"/>
      <c r="X125" s="1056"/>
      <c r="Y125" s="1056"/>
      <c r="Z125" s="1056"/>
      <c r="AA125" s="1056"/>
      <c r="AB125" s="1056"/>
      <c r="AC125" s="1056"/>
      <c r="AD125" s="1056"/>
      <c r="AE125" s="1056"/>
      <c r="AF125" s="1056"/>
      <c r="AG125" s="1056"/>
    </row>
    <row r="126" spans="3:33" x14ac:dyDescent="0.25">
      <c r="C126" s="473"/>
      <c r="D126" s="473"/>
      <c r="E126" s="473"/>
      <c r="F126" s="473"/>
      <c r="G126" s="473"/>
      <c r="H126" s="471">
        <v>136.4</v>
      </c>
      <c r="I126" s="72" t="str">
        <f>IF(ISBLANK(H126)," ",IF(ISTEXT(H126)," ",IF(H126&lt;=Нормативы!$H$126,"МСМК",IF(H126&lt;=Нормативы!$H$127,"МС",IF(H126&lt;=Нормативы!$H$128,"КМС",IF(H126&lt;=Нормативы!$H$129,"I",IF(H126&lt;=Нормативы!$H$130,"II",IF(H126&lt;=Нормативы!$H$131,"III",IF(H126&lt;=Нормативы!$H$132,"I юн",IF(H126&lt;=Нормативы!$H$133,"II юн",IF(H126&lt;=Нормативы!$H$134,"III юн","б/р")))))))))))</f>
        <v>МСМК</v>
      </c>
      <c r="J126" s="72" t="str">
        <f>IF(ISBLANK(H126)," ",IF(ISTEXT(H126)," ",IF(H126&lt;=Нормативы!$H$126,"МСМК",IF(H126&lt;=Нормативы!$H$127,"МС",IF(H126&lt;=Нормативы!$H$128,"КМС",IF(H126&lt;=Нормативы!$H$129,"I",IF(H126&lt;=Нормативы!$H$130,"II",IF(H126&lt;=Нормативы!$H$131,"III",IF(H126&lt;=Нормативы!$H$132,"I юн",IF(H126&lt;=Нормативы!$H$133,"II юн",IF(H126&lt;=Нормативы!$H$134,"III юн","б/р")))))))))))</f>
        <v>МСМК</v>
      </c>
      <c r="K126" s="1062"/>
      <c r="L126" s="471"/>
      <c r="M126" s="72" t="str">
        <f>IF(ISBLANK(L126)," ",IF(ISTEXT(L126)," ",IF(L126&lt;=Нормативы!$H$126,"КМС",IF(L126&lt;=Нормативы!$H$127,"КМС",IF(L126&lt;=Нормативы!$L$128,"КМС",IF(L126&lt;=Нормативы!$L$129,"I",IF(L126&lt;=Нормативы!$L$130,"II",IF(L126&lt;=Нормативы!$L$131,"III",IF(L126&lt;=Нормативы!$L$132,"I юн",IF(L126&lt;=Нормативы!$L$133,"II юн",IF(L126&lt;=Нормативы!$L$134,"III юн","б/р")))))))))))</f>
        <v xml:space="preserve"> </v>
      </c>
      <c r="N126" s="72" t="str">
        <f>IF(ISBLANK(L126)," ",IF(ISTEXT(L126)," ",IF(L126&lt;=136.5,"МСМК",IF(L126&lt;=141.4,"МС",IF(L126&lt;=145.8,"КМС",IF(L126&lt;=154.6,"I",IF(L126&lt;=203.8,"II",IF(L126&lt;=214.6,"III",IF(L126&lt;=228.5,"I юн",IF(L126&lt;=242,"II юн",IF(L126&lt;=255,"III юн","б/р")))))))))))</f>
        <v xml:space="preserve"> </v>
      </c>
      <c r="O126" s="72"/>
      <c r="Q126" s="72" t="str">
        <f>IF(ISBLANK(P126)," ",IF(ISTEXT(P126)," ",IF(P126&lt;=$H$126,"МСМК",IF(P126&lt;=$H$127,"МС",IF(P126&lt;=$H$128,"КМС",IF(P126&lt;=$H$129,"I",IF(P126&lt;=$H$130,"II",IF(P126&lt;=$H$131,"III",IF(P126&lt;=$H$132,"I юн",IF(P126&lt;=$H$133,"II юн",IF(P126&lt;=$H$134,"III юн","б/р")))))))))))</f>
        <v xml:space="preserve"> </v>
      </c>
    </row>
    <row r="127" spans="3:33" x14ac:dyDescent="0.25">
      <c r="C127" s="473"/>
      <c r="D127" s="473"/>
      <c r="E127" s="473"/>
      <c r="F127" s="473"/>
      <c r="G127" s="473"/>
      <c r="H127" s="471">
        <v>140.5</v>
      </c>
      <c r="I127" s="72" t="str">
        <f>IF(ISBLANK(H127)," ",IF(ISTEXT(H127)," ",IF(H127&lt;=Нормативы!$H$126,"МСМК",IF(H127&lt;=Нормативы!$H$127,"МС",IF(H127&lt;=Нормативы!$H$128,"КМС",IF(H127&lt;=Нормативы!$H$129,"I",IF(H127&lt;=Нормативы!$H$130,"II",IF(H127&lt;=Нормативы!$H$131,"III",IF(H127&lt;=Нормативы!$H$132,"I юн",IF(H127&lt;=Нормативы!$H$133,"II юн",IF(H127&lt;=Нормативы!$H$134,"III юн","б/р")))))))))))</f>
        <v>МС</v>
      </c>
      <c r="J127" s="72" t="str">
        <f>IF(ISBLANK(H127)," ",IF(ISTEXT(H127)," ",IF(H127&lt;=Нормативы!$H$126,"МСМК",IF(H127&lt;=Нормативы!$H$127,"МС",IF(H127&lt;=Нормативы!$H$128,"КМС",IF(H127&lt;=Нормативы!$H$129,"I",IF(H127&lt;=Нормативы!$H$130,"II",IF(H127&lt;=Нормативы!$H$131,"III",IF(H127&lt;=Нормативы!$H$132,"I юн",IF(H127&lt;=Нормативы!$H$133,"II юн",IF(H127&lt;=Нормативы!$H$134,"III юн","б/р")))))))))))</f>
        <v>МС</v>
      </c>
      <c r="K127" s="1062"/>
      <c r="L127" s="471"/>
      <c r="M127" s="72" t="str">
        <f>IF(ISBLANK(L127)," ",IF(ISTEXT(L127)," ",IF(L127&lt;=Нормативы!$H$126,"КМС",IF(L127&lt;=Нормативы!$H$127,"КМС",IF(L127&lt;=Нормативы!$L$128,"КМС",IF(L127&lt;=Нормативы!$L$129,"I",IF(L127&lt;=Нормативы!$L$130,"II",IF(L127&lt;=Нормативы!$L$131,"III",IF(L127&lt;=Нормативы!$L$132,"I юн",IF(L127&lt;=Нормативы!$L$133,"II юн",IF(L127&lt;=Нормативы!$L$134,"III юн","б/р")))))))))))</f>
        <v xml:space="preserve"> </v>
      </c>
      <c r="N127" s="72" t="str">
        <f>IF(ISBLANK(L127)," ",IF(ISTEXT(L127)," ",IF(L127&lt;=136.5,"МСМК",IF(L127&lt;=141.4,"МС",IF(L127&lt;=145.8,"КМС",IF(L127&lt;=154.6,"I",IF(L127&lt;=203.8,"II",IF(L127&lt;=214.6,"III",IF(L127&lt;=228.5,"I юн",IF(L127&lt;=242,"II юн",IF(L127&lt;=255,"III юн","б/р")))))))))))</f>
        <v xml:space="preserve"> </v>
      </c>
      <c r="O127" s="72"/>
      <c r="Q127" s="72" t="str">
        <f t="shared" ref="Q127" si="99">IF(ISBLANK(P127)," ",IF(ISTEXT(P127)," ",IF(P127&lt;=$H$126,"МСМК",IF(P127&lt;=$H$127,"МС",IF(P127&lt;=$H$128,"КМС",IF(P127&lt;=$H$129,"I",IF(P127&lt;=$H$130,"II",IF(P127&lt;=$H$131,"III",IF(P127&lt;=$H$132,"I юн",IF(P127&lt;=$H$133,"II юн",IF(P127&lt;=$H$134,"III юн","б/р")))))))))))</f>
        <v xml:space="preserve"> </v>
      </c>
    </row>
    <row r="128" spans="3:33" x14ac:dyDescent="0.25">
      <c r="C128" s="473"/>
      <c r="D128" s="473"/>
      <c r="E128" s="473"/>
      <c r="F128" s="473"/>
      <c r="G128" s="473"/>
      <c r="H128" s="471">
        <v>145</v>
      </c>
      <c r="I128" s="72" t="str">
        <f>IF(ISBLANK(H128)," ",IF(ISTEXT(H128)," ",IF(H128&lt;=Нормативы!$H$126,"МСМК",IF(H128&lt;=Нормативы!$H$127,"МС",IF(H128&lt;=Нормативы!$H$128,"КМС",IF(H128&lt;=Нормативы!$H$129,"I",IF(H128&lt;=Нормативы!$H$130,"II",IF(H128&lt;=Нормативы!$H$131,"III",IF(H128&lt;=Нормативы!$H$132,"I юн",IF(H128&lt;=Нормативы!$H$133,"II юн",IF(H128&lt;=Нормативы!$H$134,"III юн","б/р")))))))))))</f>
        <v>КМС</v>
      </c>
      <c r="J128" s="72" t="str">
        <f>IF(ISBLANK(H128)," ",IF(ISTEXT(H128)," ",IF(H128&lt;=Нормативы!$H$126,"МСМК",IF(H128&lt;=Нормативы!$H$127,"МС",IF(H128&lt;=Нормативы!$H$128,"КМС",IF(H128&lt;=Нормативы!$H$129,"I",IF(H128&lt;=Нормативы!$H$130,"II",IF(H128&lt;=Нормативы!$H$131,"III",IF(H128&lt;=Нормативы!$H$132,"I юн",IF(H128&lt;=Нормативы!$H$133,"II юн",IF(H128&lt;=Нормативы!$H$134,"III юн","б/р")))))))))))</f>
        <v>КМС</v>
      </c>
      <c r="K128" s="1062"/>
      <c r="L128" s="1047">
        <f t="shared" ref="L128:L134" si="100">H128-0.2</f>
        <v>144.80000000000001</v>
      </c>
      <c r="M128" s="72" t="str">
        <f>IF(ISBLANK(L128)," ",IF(ISTEXT(L128)," ",IF(L128&lt;=Нормативы!$H$126,"КМС",IF(L128&lt;=Нормативы!$H$127,"КМС",IF(L128&lt;=Нормативы!$L$128,"КМС",IF(L128&lt;=Нормативы!$L$129,"I",IF(L128&lt;=Нормативы!$L$130,"II",IF(L128&lt;=Нормативы!$L$131,"III",IF(L128&lt;=Нормативы!$L$132,"I юн",IF(L128&lt;=Нормативы!$L$133,"II юн",IF(L128&lt;=Нормативы!$L$134,"III юн","б/р")))))))))))</f>
        <v>КМС</v>
      </c>
      <c r="N128" s="72" t="str">
        <f>IF(ISBLANK(L128)," ",IF(ISTEXT(L128)," ",IF(L128&lt;=Нормативы!$H$126,"КМС",IF(L128&lt;=Нормативы!$H$127,"КМС",IF(L128&lt;=Нормативы!$L$128,"КМС",IF(L128&lt;=Нормативы!$L$129,"I",IF(L128&lt;=Нормативы!$L$130,"II",IF(L128&lt;=Нормативы!$L$131,"III",IF(L128&lt;=Нормативы!$L$132,"I юн",IF(L128&lt;=Нормативы!$L$133,"II юн",IF(L128&lt;=Нормативы!$L$134,"III юн","б/р")))))))))))</f>
        <v>КМС</v>
      </c>
      <c r="O128" s="72"/>
      <c r="Q128" s="72" t="str">
        <f t="shared" ref="Q128" si="101">IF(ISBLANK(P128)," ",IF(ISTEXT(P128)," ",IF(P128&lt;=$H$126,"МСМК",IF(P128&lt;=$H$127,"МС",IF(P128&lt;=$H$128,"КМС",IF(P128&lt;=$H$129,"I",IF(P128&lt;=$H$130,"II",IF(P128&lt;=$H$131,"III",IF(P128&lt;=$H$132,"I юн",IF(P128&lt;=$H$133,"II юн",IF(P128&lt;=$H$134,"III юн","б/р")))))))))))</f>
        <v xml:space="preserve"> </v>
      </c>
    </row>
    <row r="129" spans="3:17" x14ac:dyDescent="0.25">
      <c r="C129" s="473"/>
      <c r="D129" s="473"/>
      <c r="E129" s="473"/>
      <c r="F129" s="473"/>
      <c r="G129" s="473"/>
      <c r="H129" s="471">
        <v>153.69999999999999</v>
      </c>
      <c r="I129" s="72" t="str">
        <f>IF(ISBLANK(H129)," ",IF(ISTEXT(H129)," ",IF(H129&lt;=Нормативы!$H$126,"МСМК",IF(H129&lt;=Нормативы!$H$127,"МС",IF(H129&lt;=Нормативы!$H$128,"КМС",IF(H129&lt;=Нормативы!$H$129,"I",IF(H129&lt;=Нормативы!$H$130,"II",IF(H129&lt;=Нормативы!$H$131,"III",IF(H129&lt;=Нормативы!$H$132,"I юн",IF(H129&lt;=Нормативы!$H$133,"II юн",IF(H129&lt;=Нормативы!$H$134,"III юн","б/р")))))))))))</f>
        <v>I</v>
      </c>
      <c r="J129" s="72" t="str">
        <f>IF(ISBLANK(H129)," ",IF(ISTEXT(H129)," ",IF(H129&lt;=Нормативы!$H$126,"МСМК",IF(H129&lt;=Нормативы!$H$127,"МС",IF(H129&lt;=Нормативы!$H$128,"КМС",IF(H129&lt;=Нормативы!$H$129,"I",IF(H129&lt;=Нормативы!$H$130,"II",IF(H129&lt;=Нормативы!$H$131,"III",IF(H129&lt;=Нормативы!$H$132,"I юн",IF(H129&lt;=Нормативы!$H$133,"II юн",IF(H129&lt;=Нормативы!$H$134,"III юн","б/р")))))))))))</f>
        <v>I</v>
      </c>
      <c r="K129" s="1062"/>
      <c r="L129" s="1047">
        <f t="shared" si="100"/>
        <v>153.5</v>
      </c>
      <c r="M129" s="72" t="str">
        <f>IF(ISBLANK(L129)," ",IF(ISTEXT(L129)," ",IF(L129&lt;=Нормативы!$H$126,"КМС",IF(L129&lt;=Нормативы!$H$127,"КМС",IF(L129&lt;=Нормативы!$L$128,"КМС",IF(L129&lt;=Нормативы!$L$129,"I",IF(L129&lt;=Нормативы!$L$130,"II",IF(L129&lt;=Нормативы!$L$131,"III",IF(L129&lt;=Нормативы!$L$132,"I юн",IF(L129&lt;=Нормативы!$L$133,"II юн",IF(L129&lt;=Нормативы!$L$134,"III юн","б/р")))))))))))</f>
        <v>I</v>
      </c>
      <c r="N129" s="72" t="str">
        <f>IF(ISBLANK(L129)," ",IF(ISTEXT(L129)," ",IF(L129&lt;=Нормативы!$H$126,"КМС",IF(L129&lt;=Нормативы!$H$127,"КМС",IF(L129&lt;=Нормативы!$L$128,"КМС",IF(L129&lt;=Нормативы!$L$129,"I",IF(L129&lt;=Нормативы!$L$130,"II",IF(L129&lt;=Нормативы!$L$131,"III",IF(L129&lt;=Нормативы!$L$132,"I юн",IF(L129&lt;=Нормативы!$L$133,"II юн",IF(L129&lt;=Нормативы!$L$134,"III юн","б/р")))))))))))</f>
        <v>I</v>
      </c>
      <c r="O129" s="72"/>
      <c r="Q129" s="72" t="str">
        <f t="shared" ref="Q129" si="102">IF(ISBLANK(P129)," ",IF(ISTEXT(P129)," ",IF(P129&lt;=$H$126,"МСМК",IF(P129&lt;=$H$127,"МС",IF(P129&lt;=$H$128,"КМС",IF(P129&lt;=$H$129,"I",IF(P129&lt;=$H$130,"II",IF(P129&lt;=$H$131,"III",IF(P129&lt;=$H$132,"I юн",IF(P129&lt;=$H$133,"II юн",IF(P129&lt;=$H$134,"III юн","б/р")))))))))))</f>
        <v xml:space="preserve"> </v>
      </c>
    </row>
    <row r="130" spans="3:17" x14ac:dyDescent="0.25">
      <c r="C130" s="473"/>
      <c r="D130" s="473"/>
      <c r="E130" s="473"/>
      <c r="F130" s="473"/>
      <c r="G130" s="473"/>
      <c r="H130" s="471">
        <v>202.7</v>
      </c>
      <c r="I130" s="72" t="str">
        <f>IF(ISBLANK(H130)," ",IF(ISTEXT(H130)," ",IF(H130&lt;=Нормативы!$H$126,"МСМК",IF(H130&lt;=Нормативы!$H$127,"МС",IF(H130&lt;=Нормативы!$H$128,"КМС",IF(H130&lt;=Нормативы!$H$129,"I",IF(H130&lt;=Нормативы!$H$130,"II",IF(H130&lt;=Нормативы!$H$131,"III",IF(H130&lt;=Нормативы!$H$132,"I юн",IF(H130&lt;=Нормативы!$H$133,"II юн",IF(H130&lt;=Нормативы!$H$134,"III юн","б/р")))))))))))</f>
        <v>II</v>
      </c>
      <c r="J130" s="72" t="str">
        <f>IF(ISBLANK(H130)," ",IF(ISTEXT(H130)," ",IF(H130&lt;=Нормативы!$H$126,"МСМК",IF(H130&lt;=Нормативы!$H$127,"МС",IF(H130&lt;=Нормативы!$H$128,"КМС",IF(H130&lt;=Нормативы!$H$129,"I",IF(H130&lt;=Нормативы!$H$130,"II",IF(H130&lt;=Нормативы!$H$131,"III",IF(H130&lt;=Нормативы!$H$132,"I юн",IF(H130&lt;=Нормативы!$H$133,"II юн",IF(H130&lt;=Нормативы!$H$134,"III юн","б/р")))))))))))</f>
        <v>II</v>
      </c>
      <c r="K130" s="1062"/>
      <c r="L130" s="1047">
        <f t="shared" si="100"/>
        <v>202.5</v>
      </c>
      <c r="M130" s="72" t="str">
        <f>IF(ISBLANK(L130)," ",IF(ISTEXT(L130)," ",IF(L130&lt;=Нормативы!$H$126,"КМС",IF(L130&lt;=Нормативы!$H$127,"КМС",IF(L130&lt;=Нормативы!$L$128,"КМС",IF(L130&lt;=Нормативы!$L$129,"I",IF(L130&lt;=Нормативы!$L$130,"II",IF(L130&lt;=Нормативы!$L$131,"III",IF(L130&lt;=Нормативы!$L$132,"I юн",IF(L130&lt;=Нормативы!$L$133,"II юн",IF(L130&lt;=Нормативы!$L$134,"III юн","б/р")))))))))))</f>
        <v>II</v>
      </c>
      <c r="N130" s="72" t="str">
        <f>IF(ISBLANK(L130)," ",IF(ISTEXT(L130)," ",IF(L130&lt;=Нормативы!$H$126,"КМС",IF(L130&lt;=Нормативы!$H$127,"КМС",IF(L130&lt;=Нормативы!$L$128,"КМС",IF(L130&lt;=Нормативы!$L$129,"I",IF(L130&lt;=Нормативы!$L$130,"II",IF(L130&lt;=Нормативы!$L$131,"III",IF(L130&lt;=Нормативы!$L$132,"I юн",IF(L130&lt;=Нормативы!$L$133,"II юн",IF(L130&lt;=Нормативы!$L$134,"III юн","б/р")))))))))))</f>
        <v>II</v>
      </c>
      <c r="O130" s="72"/>
      <c r="Q130" s="72" t="str">
        <f t="shared" ref="Q130" si="103">IF(ISBLANK(P130)," ",IF(ISTEXT(P130)," ",IF(P130&lt;=$H$126,"МСМК",IF(P130&lt;=$H$127,"МС",IF(P130&lt;=$H$128,"КМС",IF(P130&lt;=$H$129,"I",IF(P130&lt;=$H$130,"II",IF(P130&lt;=$H$131,"III",IF(P130&lt;=$H$132,"I юн",IF(P130&lt;=$H$133,"II юн",IF(P130&lt;=$H$134,"III юн","б/р")))))))))))</f>
        <v xml:space="preserve"> </v>
      </c>
    </row>
    <row r="131" spans="3:17" x14ac:dyDescent="0.25">
      <c r="C131" s="473"/>
      <c r="D131" s="473"/>
      <c r="E131" s="473"/>
      <c r="F131" s="473"/>
      <c r="G131" s="473"/>
      <c r="H131" s="471">
        <v>212.79999999999998</v>
      </c>
      <c r="I131" s="72" t="str">
        <f>IF(ISBLANK(H131)," ",IF(ISTEXT(H131)," ",IF(H131&lt;=Нормативы!$H$126,"МСМК",IF(H131&lt;=Нормативы!$H$127,"МС",IF(H131&lt;=Нормативы!$H$128,"КМС",IF(H131&lt;=Нормативы!$H$129,"I",IF(H131&lt;=Нормативы!$H$130,"II",IF(H131&lt;=Нормативы!$H$131,"III",IF(H131&lt;=Нормативы!$H$132,"I юн",IF(H131&lt;=Нормативы!$H$133,"II юн",IF(H131&lt;=Нормативы!$H$134,"III юн","б/р")))))))))))</f>
        <v>III</v>
      </c>
      <c r="J131" s="72" t="str">
        <f>IF(ISBLANK(H131)," ",IF(ISTEXT(H131)," ",IF(H131&lt;=Нормативы!$H$126,"МСМК",IF(H131&lt;=Нормативы!$H$127,"МС",IF(H131&lt;=Нормативы!$H$128,"КМС",IF(H131&lt;=Нормативы!$H$129,"I",IF(H131&lt;=Нормативы!$H$130,"II",IF(H131&lt;=Нормативы!$H$131,"III",IF(H131&lt;=Нормативы!$H$132,"I юн",IF(H131&lt;=Нормативы!$H$133,"II юн",IF(H131&lt;=Нормативы!$H$134,"III юн","б/р")))))))))))</f>
        <v>III</v>
      </c>
      <c r="K131" s="1062"/>
      <c r="L131" s="1047">
        <f t="shared" si="100"/>
        <v>212.6</v>
      </c>
      <c r="M131" s="72" t="str">
        <f>IF(ISBLANK(L131)," ",IF(ISTEXT(L131)," ",IF(L131&lt;=Нормативы!$H$126,"КМС",IF(L131&lt;=Нормативы!$H$127,"КМС",IF(L131&lt;=Нормативы!$L$128,"КМС",IF(L131&lt;=Нормативы!$L$129,"I",IF(L131&lt;=Нормативы!$L$130,"II",IF(L131&lt;=Нормативы!$L$131,"III",IF(L131&lt;=Нормативы!$L$132,"I юн",IF(L131&lt;=Нормативы!$L$133,"II юн",IF(L131&lt;=Нормативы!$L$134,"III юн","б/р")))))))))))</f>
        <v>III</v>
      </c>
      <c r="N131" s="72" t="str">
        <f>IF(ISBLANK(L131)," ",IF(ISTEXT(L131)," ",IF(L131&lt;=Нормативы!$H$126,"КМС",IF(L131&lt;=Нормативы!$H$127,"КМС",IF(L131&lt;=Нормативы!$L$128,"КМС",IF(L131&lt;=Нормативы!$L$129,"I",IF(L131&lt;=Нормативы!$L$130,"II",IF(L131&lt;=Нормативы!$L$131,"III",IF(L131&lt;=Нормативы!$L$132,"I юн",IF(L131&lt;=Нормативы!$L$133,"II юн",IF(L131&lt;=Нормативы!$L$134,"III юн","б/р")))))))))))</f>
        <v>III</v>
      </c>
      <c r="O131" s="72"/>
      <c r="Q131" s="72" t="str">
        <f t="shared" ref="Q131" si="104">IF(ISBLANK(P131)," ",IF(ISTEXT(P131)," ",IF(P131&lt;=$H$126,"МСМК",IF(P131&lt;=$H$127,"МС",IF(P131&lt;=$H$128,"КМС",IF(P131&lt;=$H$129,"I",IF(P131&lt;=$H$130,"II",IF(P131&lt;=$H$131,"III",IF(P131&lt;=$H$132,"I юн",IF(P131&lt;=$H$133,"II юн",IF(P131&lt;=$H$134,"III юн","б/р")))))))))))</f>
        <v xml:space="preserve"> </v>
      </c>
    </row>
    <row r="132" spans="3:17" x14ac:dyDescent="0.25">
      <c r="C132" s="473"/>
      <c r="D132" s="473"/>
      <c r="E132" s="473"/>
      <c r="F132" s="473"/>
      <c r="G132" s="473"/>
      <c r="H132" s="471">
        <v>225.7</v>
      </c>
      <c r="I132" s="72" t="str">
        <f>IF(ISBLANK(H132)," ",IF(ISTEXT(H132)," ",IF(H132&lt;=Нормативы!$H$126,"МСМК",IF(H132&lt;=Нормативы!$H$127,"МС",IF(H132&lt;=Нормативы!$H$128,"КМС",IF(H132&lt;=Нормативы!$H$129,"I",IF(H132&lt;=Нормативы!$H$130,"II",IF(H132&lt;=Нормативы!$H$131,"III",IF(H132&lt;=Нормативы!$H$132,"I юн",IF(H132&lt;=Нормативы!$H$133,"II юн",IF(H132&lt;=Нормативы!$H$134,"III юн","б/р")))))))))))</f>
        <v>I юн</v>
      </c>
      <c r="J132" s="72" t="str">
        <f>IF(ISBLANK(H132)," ",IF(ISTEXT(H132)," ",IF(H132&lt;=Нормативы!$H$126,"МСМК",IF(H132&lt;=Нормативы!$H$127,"МС",IF(H132&lt;=Нормативы!$H$128,"КМС",IF(H132&lt;=Нормативы!$H$129,"I",IF(H132&lt;=Нормативы!$H$130,"II",IF(H132&lt;=Нормативы!$H$131,"III",IF(H132&lt;=Нормативы!$H$132,"I юн",IF(H132&lt;=Нормативы!$H$133,"II юн",IF(H132&lt;=Нормативы!$H$134,"III юн","б/р")))))))))))</f>
        <v>I юн</v>
      </c>
      <c r="K132" s="1062"/>
      <c r="L132" s="1047">
        <f t="shared" si="100"/>
        <v>225.5</v>
      </c>
      <c r="M132" s="72" t="str">
        <f>IF(ISBLANK(L132)," ",IF(ISTEXT(L132)," ",IF(L132&lt;=Нормативы!$H$126,"КМС",IF(L132&lt;=Нормативы!$H$127,"КМС",IF(L132&lt;=Нормативы!$L$128,"КМС",IF(L132&lt;=Нормативы!$L$129,"I",IF(L132&lt;=Нормативы!$L$130,"II",IF(L132&lt;=Нормативы!$L$131,"III",IF(L132&lt;=Нормативы!$L$132,"I юн",IF(L132&lt;=Нормативы!$L$133,"II юн",IF(L132&lt;=Нормативы!$L$134,"III юн","б/р")))))))))))</f>
        <v>I юн</v>
      </c>
      <c r="N132" s="72" t="str">
        <f>IF(ISBLANK(L132)," ",IF(ISTEXT(L132)," ",IF(L132&lt;=Нормативы!$H$126,"КМС",IF(L132&lt;=Нормативы!$H$127,"КМС",IF(L132&lt;=Нормативы!$L$128,"КМС",IF(L132&lt;=Нормативы!$L$129,"I",IF(L132&lt;=Нормативы!$L$130,"II",IF(L132&lt;=Нормативы!$L$131,"III",IF(L132&lt;=Нормативы!$L$132,"I юн",IF(L132&lt;=Нормативы!$L$133,"II юн",IF(L132&lt;=Нормативы!$L$134,"III юн","б/р")))))))))))</f>
        <v>I юн</v>
      </c>
      <c r="O132" s="72"/>
      <c r="Q132" s="72" t="str">
        <f t="shared" ref="Q132" si="105">IF(ISBLANK(P132)," ",IF(ISTEXT(P132)," ",IF(P132&lt;=$H$126,"МСМК",IF(P132&lt;=$H$127,"МС",IF(P132&lt;=$H$128,"КМС",IF(P132&lt;=$H$129,"I",IF(P132&lt;=$H$130,"II",IF(P132&lt;=$H$131,"III",IF(P132&lt;=$H$132,"I юн",IF(P132&lt;=$H$133,"II юн",IF(P132&lt;=$H$134,"III юн","б/р")))))))))))</f>
        <v xml:space="preserve"> </v>
      </c>
    </row>
    <row r="133" spans="3:17" x14ac:dyDescent="0.25">
      <c r="C133" s="473"/>
      <c r="D133" s="473"/>
      <c r="E133" s="473"/>
      <c r="F133" s="473"/>
      <c r="G133" s="473"/>
      <c r="H133" s="471">
        <v>240.2</v>
      </c>
      <c r="I133" s="72" t="str">
        <f>IF(ISBLANK(H133)," ",IF(ISTEXT(H133)," ",IF(H133&lt;=Нормативы!$H$126,"МСМК",IF(H133&lt;=Нормативы!$H$127,"МС",IF(H133&lt;=Нормативы!$H$128,"КМС",IF(H133&lt;=Нормативы!$H$129,"I",IF(H133&lt;=Нормативы!$H$130,"II",IF(H133&lt;=Нормативы!$H$131,"III",IF(H133&lt;=Нормативы!$H$132,"I юн",IF(H133&lt;=Нормативы!$H$133,"II юн",IF(H133&lt;=Нормативы!$H$134,"III юн","б/р")))))))))))</f>
        <v>II юн</v>
      </c>
      <c r="J133" s="72" t="str">
        <f>IF(ISBLANK(H133)," ",IF(ISTEXT(H133)," ",IF(H133&lt;=Нормативы!$H$126,"МСМК",IF(H133&lt;=Нормативы!$H$127,"МС",IF(H133&lt;=Нормативы!$H$128,"КМС",IF(H133&lt;=Нормативы!$H$129,"I",IF(H133&lt;=Нормативы!$H$130,"II",IF(H133&lt;=Нормативы!$H$131,"III",IF(H133&lt;=Нормативы!$H$132,"I юн",IF(H133&lt;=Нормативы!$H$133,"II юн",IF(H133&lt;=Нормативы!$H$134,"III юн","б/р")))))))))))</f>
        <v>II юн</v>
      </c>
      <c r="K133" s="1062"/>
      <c r="L133" s="1047">
        <f t="shared" si="100"/>
        <v>240</v>
      </c>
      <c r="M133" s="72" t="str">
        <f>IF(ISBLANK(L133)," ",IF(ISTEXT(L133)," ",IF(L133&lt;=Нормативы!$H$126,"КМС",IF(L133&lt;=Нормативы!$H$127,"КМС",IF(L133&lt;=Нормативы!$L$128,"КМС",IF(L133&lt;=Нормативы!$L$129,"I",IF(L133&lt;=Нормативы!$L$130,"II",IF(L133&lt;=Нормативы!$L$131,"III",IF(L133&lt;=Нормативы!$L$132,"I юн",IF(L133&lt;=Нормативы!$L$133,"II юн",IF(L133&lt;=Нормативы!$L$134,"III юн","б/р")))))))))))</f>
        <v>II юн</v>
      </c>
      <c r="N133" s="72" t="str">
        <f>IF(ISBLANK(L133)," ",IF(ISTEXT(L133)," ",IF(L133&lt;=Нормативы!$H$126,"КМС",IF(L133&lt;=Нормативы!$H$127,"КМС",IF(L133&lt;=Нормативы!$L$128,"КМС",IF(L133&lt;=Нормативы!$L$129,"I",IF(L133&lt;=Нормативы!$L$130,"II",IF(L133&lt;=Нормативы!$L$131,"III",IF(L133&lt;=Нормативы!$L$132,"I юн",IF(L133&lt;=Нормативы!$L$133,"II юн",IF(L133&lt;=Нормативы!$L$134,"III юн","б/р")))))))))))</f>
        <v>II юн</v>
      </c>
      <c r="O133" s="72"/>
      <c r="Q133" s="72" t="str">
        <f t="shared" ref="Q133" si="106">IF(ISBLANK(P133)," ",IF(ISTEXT(P133)," ",IF(P133&lt;=$H$126,"МСМК",IF(P133&lt;=$H$127,"МС",IF(P133&lt;=$H$128,"КМС",IF(P133&lt;=$H$129,"I",IF(P133&lt;=$H$130,"II",IF(P133&lt;=$H$131,"III",IF(P133&lt;=$H$132,"I юн",IF(P133&lt;=$H$133,"II юн",IF(P133&lt;=$H$134,"III юн","б/р")))))))))))</f>
        <v xml:space="preserve"> </v>
      </c>
    </row>
    <row r="134" spans="3:17" x14ac:dyDescent="0.25">
      <c r="C134" s="473"/>
      <c r="D134" s="473"/>
      <c r="E134" s="473"/>
      <c r="F134" s="473"/>
      <c r="G134" s="473"/>
      <c r="H134" s="471">
        <v>250.2</v>
      </c>
      <c r="I134" s="72" t="str">
        <f>IF(ISBLANK(H134)," ",IF(ISTEXT(H134)," ",IF(H134&lt;=Нормативы!$H$126,"МСМК",IF(H134&lt;=Нормативы!$H$127,"МС",IF(H134&lt;=Нормативы!$H$128,"КМС",IF(H134&lt;=Нормативы!$H$129,"I",IF(H134&lt;=Нормативы!$H$130,"II",IF(H134&lt;=Нормативы!$H$131,"III",IF(H134&lt;=Нормативы!$H$132,"I юн",IF(H134&lt;=Нормативы!$H$133,"II юн",IF(H134&lt;=Нормативы!$H$134,"III юн","б/р")))))))))))</f>
        <v>III юн</v>
      </c>
      <c r="J134" s="72" t="str">
        <f>IF(ISBLANK(H134)," ",IF(ISTEXT(H134)," ",IF(H134&lt;=Нормативы!$H$126,"МСМК",IF(H134&lt;=Нормативы!$H$127,"МС",IF(H134&lt;=Нормативы!$H$128,"КМС",IF(H134&lt;=Нормативы!$H$129,"I",IF(H134&lt;=Нормативы!$H$130,"II",IF(H134&lt;=Нормативы!$H$131,"III",IF(H134&lt;=Нормативы!$H$132,"I юн",IF(H134&lt;=Нормативы!$H$133,"II юн",IF(H134&lt;=Нормативы!$H$134,"III юн","б/р")))))))))))</f>
        <v>III юн</v>
      </c>
      <c r="K134" s="1062"/>
      <c r="L134" s="1047">
        <f t="shared" si="100"/>
        <v>250</v>
      </c>
      <c r="M134" s="72" t="str">
        <f>IF(ISBLANK(L134)," ",IF(ISTEXT(L134)," ",IF(L134&lt;=Нормативы!$H$126,"КМС",IF(L134&lt;=Нормативы!$H$127,"КМС",IF(L134&lt;=Нормативы!$L$128,"КМС",IF(L134&lt;=Нормативы!$L$129,"I",IF(L134&lt;=Нормативы!$L$130,"II",IF(L134&lt;=Нормативы!$L$131,"III",IF(L134&lt;=Нормативы!$L$132,"I юн",IF(L134&lt;=Нормативы!$L$133,"II юн",IF(L134&lt;=Нормативы!$L$134,"III юн","б/р")))))))))))</f>
        <v>III юн</v>
      </c>
      <c r="N134" s="72" t="str">
        <f>IF(ISBLANK(L134)," ",IF(ISTEXT(L134)," ",IF(L134&lt;=Нормативы!$H$126,"КМС",IF(L134&lt;=Нормативы!$H$127,"КМС",IF(L134&lt;=Нормативы!$L$128,"КМС",IF(L134&lt;=Нормативы!$L$129,"I",IF(L134&lt;=Нормативы!$L$130,"II",IF(L134&lt;=Нормативы!$L$131,"III",IF(L134&lt;=Нормативы!$L$132,"I юн",IF(L134&lt;=Нормативы!$L$133,"II юн",IF(L134&lt;=Нормативы!$L$134,"III юн","б/р")))))))))))</f>
        <v>III юн</v>
      </c>
      <c r="O134" s="72"/>
      <c r="Q134" s="72" t="str">
        <f t="shared" ref="Q134" si="107">IF(ISBLANK(P134)," ",IF(ISTEXT(P134)," ",IF(P134&lt;=$H$126,"МСМК",IF(P134&lt;=$H$127,"МС",IF(P134&lt;=$H$128,"КМС",IF(P134&lt;=$H$129,"I",IF(P134&lt;=$H$130,"II",IF(P134&lt;=$H$131,"III",IF(P134&lt;=$H$132,"I юн",IF(P134&lt;=$H$133,"II юн",IF(P134&lt;=$H$134,"III юн","б/р")))))))))))</f>
        <v xml:space="preserve"> </v>
      </c>
    </row>
    <row r="135" spans="3:17" x14ac:dyDescent="0.25">
      <c r="C135" s="473"/>
      <c r="D135" s="473"/>
      <c r="E135" s="473"/>
      <c r="F135" s="473"/>
      <c r="G135" s="473"/>
      <c r="H135" s="471"/>
      <c r="I135" s="72" t="str">
        <f>IF(ISBLANK(H135)," ",IF(ISTEXT(H135)," ",IF(H135&lt;=148.2,"КМС",IF(H135&lt;=156.1,"I",IF(H135&lt;=206,"II",IF(H135&lt;=216.8,"III",IF(H135&lt;=226.6,"I юн",IF(H135&lt;=243.3,"II юн",IF(H135&lt;=257,"III юн","б/р")))))))))</f>
        <v xml:space="preserve"> </v>
      </c>
      <c r="J135" s="72" t="str">
        <f>IF(ISBLANK(H135)," ",IF(ISTEXT(H135)," ",IF(H135&lt;=148.2,"КМС",IF(H135&lt;=156.1,"I",IF(H135&lt;=206,"II",IF(H135&lt;=216.8,"III",IF(H135&lt;=226.6,"I юн",IF(H135&lt;=243.3,"II юн",IF(H135&lt;=257,"III юн","б/р")))))))))</f>
        <v xml:space="preserve"> </v>
      </c>
      <c r="K135" s="1062"/>
      <c r="L135" s="473"/>
      <c r="M135" s="72" t="str">
        <f>IF(ISBLANK(L135)," ",IF(ISTEXT(L135)," ",IF(L135&lt;=148.2,"КМС",IF(L135&lt;=156.1,"I",IF(L135&lt;=206,"II",IF(L135&lt;=216.8,"III",IF(L135&lt;=226.6,"I юн",IF(L135&lt;=243.3,"II юн",IF(L135&lt;=257,"III юн","б/р")))))))))</f>
        <v xml:space="preserve"> </v>
      </c>
      <c r="N135" s="72" t="str">
        <f>IF(ISBLANK(L135)," ",IF(ISTEXT(L135)," ",IF(L135&lt;=148.2,"КМС",IF(L135&lt;=156.1,"I",IF(L135&lt;=206,"II",IF(L135&lt;=216.8,"III",IF(L135&lt;=226.6,"I юн",IF(L135&lt;=243.3,"II юн",IF(L135&lt;=257,"III юн","б/р")))))))))</f>
        <v xml:space="preserve"> </v>
      </c>
      <c r="O135" s="72"/>
      <c r="Q135" s="72" t="str">
        <f>IF(ISBLANK(P135)," ",IF(ISTEXT(P135)," ",IF(P135&lt;=148.2,"КМС",IF(P135&lt;=156.1,"I",IF(P135&lt;=206,"II",IF(P135&lt;=216.8,"III",IF(P135&lt;=226.6,"I юн",IF(P135&lt;=243.3,"II юн",IF(P135&lt;=257,"III юн","б/р")))))))))</f>
        <v xml:space="preserve"> </v>
      </c>
    </row>
    <row r="136" spans="3:17" x14ac:dyDescent="0.25">
      <c r="C136" s="467" t="s">
        <v>78</v>
      </c>
      <c r="D136" s="468"/>
      <c r="E136" s="468"/>
      <c r="F136" s="467"/>
      <c r="G136" s="467"/>
      <c r="H136" s="469"/>
      <c r="I136" s="473"/>
      <c r="J136" s="473"/>
      <c r="K136" s="1059"/>
      <c r="L136" s="473"/>
      <c r="M136" s="473"/>
      <c r="N136" s="473"/>
      <c r="Q136" s="473"/>
    </row>
    <row r="137" spans="3:17" x14ac:dyDescent="0.25">
      <c r="C137" s="18"/>
      <c r="D137" s="407"/>
      <c r="E137" s="407"/>
      <c r="F137" s="18"/>
      <c r="G137" s="18"/>
      <c r="H137" s="1047">
        <v>318</v>
      </c>
      <c r="I137" s="72" t="str">
        <f>IF(ISBLANK(H137)," ",IF(ISTEXT(H137)," ",IF(H137&lt;=Нормативы!$H$137,"МСМК",IF(H137&lt;=Нормативы!$H$138,"МС",IF(H137&lt;=Нормативы!$H$139,"КМС",IF(H137&lt;=Нормативы!$H$140,"I",IF(H137&lt;=Нормативы!$H$141,"II",IF(H137&lt;=Нормативы!$H$142,"III",IF(H137&lt;=Нормативы!$H$143,"I юн",IF(H137&lt;=Нормативы!$H$144,"II юн",IF(H137&lt;=Нормативы!$H$145,"III юн","б/р")))))))))))</f>
        <v>МСМК</v>
      </c>
      <c r="J137" s="72" t="str">
        <f>IF(ISBLANK(H137)," ",IF(ISTEXT(H137)," ",IF(H137&lt;=Нормативы!$H$137,"МСМК",IF(H137&lt;=Нормативы!$H$138,"МС",IF(H137&lt;=Нормативы!$H$139,"КМС",IF(H137&lt;=Нормативы!$H$140,"I",IF(H137&lt;=Нормативы!$H$141,"II",IF(H137&lt;=Нормативы!$H$142,"III",IF(H137&lt;=Нормативы!$H$143,"I юн",IF(H137&lt;=Нормативы!$H$144,"II юн",IF(H137&lt;=Нормативы!$H$145,"III юн","б/р")))))))))))</f>
        <v>МСМК</v>
      </c>
      <c r="K137" s="1048"/>
      <c r="L137" s="1047"/>
      <c r="M137" s="72" t="str">
        <f>IF(ISBLANK(L137)," ",IF(ISTEXT(L137)," ",IF(L137&lt;=Нормативы!$H$137,"КМС",IF(L137&lt;=Нормативы!$H$138,"КМС",IF(L137&lt;=Нормативы!$L$139,"КМС",IF(L137&lt;=Нормативы!$L$140,"I",IF(L137&lt;=Нормативы!$L$141,"II",IF(L137&lt;=Нормативы!$L$142,"III",IF(L137&lt;=Нормативы!$L$143,"I юн",IF(L137&lt;=Нормативы!$L$144,"II юн",IF(L137&lt;=Нормативы!$L$145,"III юн","б/р")))))))))))</f>
        <v xml:space="preserve"> </v>
      </c>
      <c r="N137" s="72" t="str">
        <f>IF(ISBLANK(L137)," ",IF(ISTEXT(L137)," ",IF(L137&lt;=318.2,"МСМК",IF(L137&lt;=328.6,"МС",IF(L137&lt;=338.6,"КМС",IF(L137&lt;=355.2,"I",IF(L137&lt;=413.4,"II",IF(L137&lt;=433,"III",IF(L137&lt;=500,"I юн",IF(L137&lt;=530,"II юн",IF(L137&lt;=555,"III юн","б/р")))))))))))</f>
        <v xml:space="preserve"> </v>
      </c>
      <c r="Q137" s="72" t="str">
        <f>IF(ISBLANK(P137)," ",IF(ISTEXT(P137)," ",IF(P137&lt;=$H$137,"МСМК",IF(P137&lt;=$H$138,"МС",IF(P137&lt;=$H$139,"КМС",IF(P137&lt;=$H$140,"I",IF(P137&lt;=$H$141,"II",IF(P137&lt;=$H$142,"III",IF(P137&lt;=$H$143,"I юн",IF(P137&lt;=$H$144,"II юн",IF(P137&lt;=$H$145,"III юн","б/р")))))))))))</f>
        <v xml:space="preserve"> </v>
      </c>
    </row>
    <row r="138" spans="3:17" x14ac:dyDescent="0.25">
      <c r="C138" s="18"/>
      <c r="D138" s="407"/>
      <c r="E138" s="407"/>
      <c r="F138" s="18"/>
      <c r="G138" s="18"/>
      <c r="H138" s="1047">
        <v>325.60000000000002</v>
      </c>
      <c r="I138" s="72" t="str">
        <f>IF(ISBLANK(H138)," ",IF(ISTEXT(H138)," ",IF(H138&lt;=Нормативы!$H$137,"МСМК",IF(H138&lt;=Нормативы!$H$138,"МС",IF(H138&lt;=Нормативы!$H$139,"КМС",IF(H138&lt;=Нормативы!$H$140,"I",IF(H138&lt;=Нормативы!$H$141,"II",IF(H138&lt;=Нормативы!$H$142,"III",IF(H138&lt;=Нормативы!$H$143,"I юн",IF(H138&lt;=Нормативы!$H$144,"II юн",IF(H138&lt;=Нормативы!$H$145,"III юн","б/р")))))))))))</f>
        <v>МС</v>
      </c>
      <c r="J138" s="72" t="str">
        <f>IF(ISBLANK(H138)," ",IF(ISTEXT(H138)," ",IF(H138&lt;=Нормативы!$H$137,"МСМК",IF(H138&lt;=Нормативы!$H$138,"МС",IF(H138&lt;=Нормативы!$H$139,"КМС",IF(H138&lt;=Нормативы!$H$140,"I",IF(H138&lt;=Нормативы!$H$141,"II",IF(H138&lt;=Нормативы!$H$142,"III",IF(H138&lt;=Нормативы!$H$143,"I юн",IF(H138&lt;=Нормативы!$H$144,"II юн",IF(H138&lt;=Нормативы!$H$145,"III юн","б/р")))))))))))</f>
        <v>МС</v>
      </c>
      <c r="K138" s="1048"/>
      <c r="L138" s="1047"/>
      <c r="M138" s="72" t="str">
        <f>IF(ISBLANK(L138)," ",IF(ISTEXT(L138)," ",IF(L138&lt;=Нормативы!$H$137,"КМС",IF(L138&lt;=Нормативы!$H$138,"КМС",IF(L138&lt;=Нормативы!$L$139,"КМС",IF(L138&lt;=Нормативы!$L$140,"I",IF(L138&lt;=Нормативы!$L$141,"II",IF(L138&lt;=Нормативы!$L$142,"III",IF(L138&lt;=Нормативы!$L$143,"I юн",IF(L138&lt;=Нормативы!$L$144,"II юн",IF(L138&lt;=Нормативы!$L$145,"III юн","б/р")))))))))))</f>
        <v xml:space="preserve"> </v>
      </c>
      <c r="N138" s="72" t="str">
        <f>IF(ISBLANK(L138)," ",IF(ISTEXT(L138)," ",IF(L138&lt;=318.2,"МСМК",IF(L138&lt;=328.6,"МС",IF(L138&lt;=338.6,"КМС",IF(L138&lt;=355.2,"I",IF(L138&lt;=413.4,"II",IF(L138&lt;=433,"III",IF(L138&lt;=500,"I юн",IF(L138&lt;=530,"II юн",IF(L138&lt;=555,"III юн","б/р")))))))))))</f>
        <v xml:space="preserve"> </v>
      </c>
      <c r="Q138" s="72" t="str">
        <f t="shared" ref="Q138" si="108">IF(ISBLANK(P138)," ",IF(ISTEXT(P138)," ",IF(P138&lt;=$H$137,"МСМК",IF(P138&lt;=$H$138,"МС",IF(P138&lt;=$H$139,"КМС",IF(P138&lt;=$H$140,"I",IF(P138&lt;=$H$141,"II",IF(P138&lt;=$H$142,"III",IF(P138&lt;=$H$143,"I юн",IF(P138&lt;=$H$144,"II юн",IF(P138&lt;=$H$145,"III юн","б/р")))))))))))</f>
        <v xml:space="preserve"> </v>
      </c>
    </row>
    <row r="139" spans="3:17" x14ac:dyDescent="0.25">
      <c r="C139" s="18"/>
      <c r="D139" s="407"/>
      <c r="E139" s="407"/>
      <c r="F139" s="18"/>
      <c r="G139" s="18"/>
      <c r="H139" s="1047">
        <v>337.2</v>
      </c>
      <c r="I139" s="72" t="str">
        <f>IF(ISBLANK(H139)," ",IF(ISTEXT(H139)," ",IF(H139&lt;=Нормативы!$H$137,"МСМК",IF(H139&lt;=Нормативы!$H$138,"МС",IF(H139&lt;=Нормативы!$H$139,"КМС",IF(H139&lt;=Нормативы!$H$140,"I",IF(H139&lt;=Нормативы!$H$141,"II",IF(H139&lt;=Нормативы!$H$142,"III",IF(H139&lt;=Нормативы!$H$143,"I юн",IF(H139&lt;=Нормативы!$H$144,"II юн",IF(H139&lt;=Нормативы!$H$145,"III юн","б/р")))))))))))</f>
        <v>КМС</v>
      </c>
      <c r="J139" s="72" t="str">
        <f>IF(ISBLANK(H139)," ",IF(ISTEXT(H139)," ",IF(H139&lt;=Нормативы!$H$137,"МСМК",IF(H139&lt;=Нормативы!$H$138,"МС",IF(H139&lt;=Нормативы!$H$139,"КМС",IF(H139&lt;=Нормативы!$H$140,"I",IF(H139&lt;=Нормативы!$H$141,"II",IF(H139&lt;=Нормативы!$H$142,"III",IF(H139&lt;=Нормативы!$H$143,"I юн",IF(H139&lt;=Нормативы!$H$144,"II юн",IF(H139&lt;=Нормативы!$H$145,"III юн","б/р")))))))))))</f>
        <v>КМС</v>
      </c>
      <c r="K139" s="1048"/>
      <c r="L139" s="1047">
        <f t="shared" ref="L139:L145" si="109">H139-0.2</f>
        <v>337</v>
      </c>
      <c r="M139" s="72" t="str">
        <f>IF(ISBLANK(L139)," ",IF(ISTEXT(L139)," ",IF(L139&lt;=Нормативы!$H$137,"КМС",IF(L139&lt;=Нормативы!$H$138,"КМС",IF(L139&lt;=Нормативы!$L$139,"КМС",IF(L139&lt;=Нормативы!$L$140,"I",IF(L139&lt;=Нормативы!$L$141,"II",IF(L139&lt;=Нормативы!$L$142,"III",IF(L139&lt;=Нормативы!$L$143,"I юн",IF(L139&lt;=Нормативы!$L$144,"II юн",IF(L139&lt;=Нормативы!$L$145,"III юн","б/р")))))))))))</f>
        <v>КМС</v>
      </c>
      <c r="N139" s="72" t="str">
        <f>IF(ISBLANK(L139)," ",IF(ISTEXT(L139)," ",IF(L139&lt;=Нормативы!$H$137,"КМС",IF(L139&lt;=Нормативы!$H$138,"КМС",IF(L139&lt;=Нормативы!$L$139,"КМС",IF(L139&lt;=Нормативы!$L$140,"I",IF(L139&lt;=Нормативы!$L$141,"II",IF(L139&lt;=Нормативы!$L$142,"III",IF(L139&lt;=Нормативы!$L$143,"I юн",IF(L139&lt;=Нормативы!$L$144,"II юн",IF(L139&lt;=Нормативы!$L$145,"III юн","б/р")))))))))))</f>
        <v>КМС</v>
      </c>
      <c r="Q139" s="72" t="str">
        <f t="shared" ref="Q139" si="110">IF(ISBLANK(P139)," ",IF(ISTEXT(P139)," ",IF(P139&lt;=$H$137,"МСМК",IF(P139&lt;=$H$138,"МС",IF(P139&lt;=$H$139,"КМС",IF(P139&lt;=$H$140,"I",IF(P139&lt;=$H$141,"II",IF(P139&lt;=$H$142,"III",IF(P139&lt;=$H$143,"I юн",IF(P139&lt;=$H$144,"II юн",IF(P139&lt;=$H$145,"III юн","б/р")))))))))))</f>
        <v xml:space="preserve"> </v>
      </c>
    </row>
    <row r="140" spans="3:17" x14ac:dyDescent="0.25">
      <c r="C140" s="18"/>
      <c r="D140" s="407"/>
      <c r="E140" s="407"/>
      <c r="F140" s="18"/>
      <c r="G140" s="18"/>
      <c r="H140" s="1047">
        <v>353.2</v>
      </c>
      <c r="I140" s="72" t="str">
        <f>IF(ISBLANK(H140)," ",IF(ISTEXT(H140)," ",IF(H140&lt;=Нормативы!$H$137,"МСМК",IF(H140&lt;=Нормативы!$H$138,"МС",IF(H140&lt;=Нормативы!$H$139,"КМС",IF(H140&lt;=Нормативы!$H$140,"I",IF(H140&lt;=Нормативы!$H$141,"II",IF(H140&lt;=Нормативы!$H$142,"III",IF(H140&lt;=Нормативы!$H$143,"I юн",IF(H140&lt;=Нормативы!$H$144,"II юн",IF(H140&lt;=Нормативы!$H$145,"III юн","б/р")))))))))))</f>
        <v>I</v>
      </c>
      <c r="J140" s="72" t="str">
        <f>IF(ISBLANK(H140)," ",IF(ISTEXT(H140)," ",IF(H140&lt;=Нормативы!$H$137,"МСМК",IF(H140&lt;=Нормативы!$H$138,"МС",IF(H140&lt;=Нормативы!$H$139,"КМС",IF(H140&lt;=Нормативы!$H$140,"I",IF(H140&lt;=Нормативы!$H$141,"II",IF(H140&lt;=Нормативы!$H$142,"III",IF(H140&lt;=Нормативы!$H$143,"I юн",IF(H140&lt;=Нормативы!$H$144,"II юн",IF(H140&lt;=Нормативы!$H$145,"III юн","б/р")))))))))))</f>
        <v>I</v>
      </c>
      <c r="K140" s="1048"/>
      <c r="L140" s="1047">
        <f t="shared" si="109"/>
        <v>353</v>
      </c>
      <c r="M140" s="72" t="str">
        <f>IF(ISBLANK(L140)," ",IF(ISTEXT(L140)," ",IF(L140&lt;=Нормативы!$H$137,"КМС",IF(L140&lt;=Нормативы!$H$138,"КМС",IF(L140&lt;=Нормативы!$L$139,"КМС",IF(L140&lt;=Нормативы!$L$140,"I",IF(L140&lt;=Нормативы!$L$141,"II",IF(L140&lt;=Нормативы!$L$142,"III",IF(L140&lt;=Нормативы!$L$143,"I юн",IF(L140&lt;=Нормативы!$L$144,"II юн",IF(L140&lt;=Нормативы!$L$145,"III юн","б/р")))))))))))</f>
        <v>I</v>
      </c>
      <c r="N140" s="72" t="str">
        <f>IF(ISBLANK(L140)," ",IF(ISTEXT(L140)," ",IF(L140&lt;=Нормативы!$H$137,"КМС",IF(L140&lt;=Нормативы!$H$138,"КМС",IF(L140&lt;=Нормативы!$L$139,"КМС",IF(L140&lt;=Нормативы!$L$140,"I",IF(L140&lt;=Нормативы!$L$141,"II",IF(L140&lt;=Нормативы!$L$142,"III",IF(L140&lt;=Нормативы!$L$143,"I юн",IF(L140&lt;=Нормативы!$L$144,"II юн",IF(L140&lt;=Нормативы!$L$145,"III юн","б/р")))))))))))</f>
        <v>I</v>
      </c>
      <c r="Q140" s="72" t="str">
        <f t="shared" ref="Q140" si="111">IF(ISBLANK(P140)," ",IF(ISTEXT(P140)," ",IF(P140&lt;=$H$137,"МСМК",IF(P140&lt;=$H$138,"МС",IF(P140&lt;=$H$139,"КМС",IF(P140&lt;=$H$140,"I",IF(P140&lt;=$H$141,"II",IF(P140&lt;=$H$142,"III",IF(P140&lt;=$H$143,"I юн",IF(P140&lt;=$H$144,"II юн",IF(P140&lt;=$H$145,"III юн","б/р")))))))))))</f>
        <v xml:space="preserve"> </v>
      </c>
    </row>
    <row r="141" spans="3:17" x14ac:dyDescent="0.25">
      <c r="C141" s="18"/>
      <c r="D141" s="407"/>
      <c r="E141" s="407"/>
      <c r="F141" s="18"/>
      <c r="G141" s="18"/>
      <c r="H141" s="1047">
        <v>410.2</v>
      </c>
      <c r="I141" s="72" t="str">
        <f>IF(ISBLANK(H141)," ",IF(ISTEXT(H141)," ",IF(H141&lt;=Нормативы!$H$137,"МСМК",IF(H141&lt;=Нормативы!$H$138,"МС",IF(H141&lt;=Нормативы!$H$139,"КМС",IF(H141&lt;=Нормативы!$H$140,"I",IF(H141&lt;=Нормативы!$H$141,"II",IF(H141&lt;=Нормативы!$H$142,"III",IF(H141&lt;=Нормативы!$H$143,"I юн",IF(H141&lt;=Нормативы!$H$144,"II юн",IF(H141&lt;=Нормативы!$H$145,"III юн","б/р")))))))))))</f>
        <v>II</v>
      </c>
      <c r="J141" s="72" t="str">
        <f>IF(ISBLANK(H141)," ",IF(ISTEXT(H141)," ",IF(H141&lt;=Нормативы!$H$137,"МСМК",IF(H141&lt;=Нормативы!$H$138,"МС",IF(H141&lt;=Нормативы!$H$139,"КМС",IF(H141&lt;=Нормативы!$H$140,"I",IF(H141&lt;=Нормативы!$H$141,"II",IF(H141&lt;=Нормативы!$H$142,"III",IF(H141&lt;=Нормативы!$H$143,"I юн",IF(H141&lt;=Нормативы!$H$144,"II юн",IF(H141&lt;=Нормативы!$H$145,"III юн","б/р")))))))))))</f>
        <v>II</v>
      </c>
      <c r="K141" s="1048"/>
      <c r="L141" s="1047">
        <f t="shared" si="109"/>
        <v>410</v>
      </c>
      <c r="M141" s="72" t="str">
        <f>IF(ISBLANK(L141)," ",IF(ISTEXT(L141)," ",IF(L141&lt;=Нормативы!$H$137,"КМС",IF(L141&lt;=Нормативы!$H$138,"КМС",IF(L141&lt;=Нормативы!$L$139,"КМС",IF(L141&lt;=Нормативы!$L$140,"I",IF(L141&lt;=Нормативы!$L$141,"II",IF(L141&lt;=Нормативы!$L$142,"III",IF(L141&lt;=Нормативы!$L$143,"I юн",IF(L141&lt;=Нормативы!$L$144,"II юн",IF(L141&lt;=Нормативы!$L$145,"III юн","б/р")))))))))))</f>
        <v>II</v>
      </c>
      <c r="N141" s="72" t="str">
        <f>IF(ISBLANK(L141)," ",IF(ISTEXT(L141)," ",IF(L141&lt;=Нормативы!$H$137,"КМС",IF(L141&lt;=Нормативы!$H$138,"КМС",IF(L141&lt;=Нормативы!$L$139,"КМС",IF(L141&lt;=Нормативы!$L$140,"I",IF(L141&lt;=Нормативы!$L$141,"II",IF(L141&lt;=Нормативы!$L$142,"III",IF(L141&lt;=Нормативы!$L$143,"I юн",IF(L141&lt;=Нормативы!$L$144,"II юн",IF(L141&lt;=Нормативы!$L$145,"III юн","б/р")))))))))))</f>
        <v>II</v>
      </c>
      <c r="Q141" s="72" t="str">
        <f t="shared" ref="Q141" si="112">IF(ISBLANK(P141)," ",IF(ISTEXT(P141)," ",IF(P141&lt;=$H$137,"МСМК",IF(P141&lt;=$H$138,"МС",IF(P141&lt;=$H$139,"КМС",IF(P141&lt;=$H$140,"I",IF(P141&lt;=$H$141,"II",IF(P141&lt;=$H$142,"III",IF(P141&lt;=$H$143,"I юн",IF(P141&lt;=$H$144,"II юн",IF(P141&lt;=$H$145,"III юн","б/р")))))))))))</f>
        <v xml:space="preserve"> </v>
      </c>
    </row>
    <row r="142" spans="3:17" x14ac:dyDescent="0.25">
      <c r="C142" s="18"/>
      <c r="D142" s="407"/>
      <c r="E142" s="407"/>
      <c r="F142" s="18"/>
      <c r="G142" s="18"/>
      <c r="H142" s="1047">
        <v>430.2</v>
      </c>
      <c r="I142" s="72" t="str">
        <f>IF(ISBLANK(H142)," ",IF(ISTEXT(H142)," ",IF(H142&lt;=Нормативы!$H$137,"МСМК",IF(H142&lt;=Нормативы!$H$138,"МС",IF(H142&lt;=Нормативы!$H$139,"КМС",IF(H142&lt;=Нормативы!$H$140,"I",IF(H142&lt;=Нормативы!$H$141,"II",IF(H142&lt;=Нормативы!$H$142,"III",IF(H142&lt;=Нормативы!$H$143,"I юн",IF(H142&lt;=Нормативы!$H$144,"II юн",IF(H142&lt;=Нормативы!$H$145,"III юн","б/р")))))))))))</f>
        <v>III</v>
      </c>
      <c r="J142" s="72" t="str">
        <f>IF(ISBLANK(H142)," ",IF(ISTEXT(H142)," ",IF(H142&lt;=Нормативы!$H$137,"МСМК",IF(H142&lt;=Нормативы!$H$138,"МС",IF(H142&lt;=Нормативы!$H$139,"КМС",IF(H142&lt;=Нормативы!$H$140,"I",IF(H142&lt;=Нормативы!$H$141,"II",IF(H142&lt;=Нормативы!$H$142,"III",IF(H142&lt;=Нормативы!$H$143,"I юн",IF(H142&lt;=Нормативы!$H$144,"II юн",IF(H142&lt;=Нормативы!$H$145,"III юн","б/р")))))))))))</f>
        <v>III</v>
      </c>
      <c r="K142" s="1048"/>
      <c r="L142" s="1047">
        <f t="shared" si="109"/>
        <v>430</v>
      </c>
      <c r="M142" s="72" t="str">
        <f>IF(ISBLANK(L142)," ",IF(ISTEXT(L142)," ",IF(L142&lt;=Нормативы!$H$137,"КМС",IF(L142&lt;=Нормативы!$H$138,"КМС",IF(L142&lt;=Нормативы!$L$139,"КМС",IF(L142&lt;=Нормативы!$L$140,"I",IF(L142&lt;=Нормативы!$L$141,"II",IF(L142&lt;=Нормативы!$L$142,"III",IF(L142&lt;=Нормативы!$L$143,"I юн",IF(L142&lt;=Нормативы!$L$144,"II юн",IF(L142&lt;=Нормативы!$L$145,"III юн","б/р")))))))))))</f>
        <v>III</v>
      </c>
      <c r="N142" s="72" t="str">
        <f>IF(ISBLANK(L142)," ",IF(ISTEXT(L142)," ",IF(L142&lt;=Нормативы!$H$137,"КМС",IF(L142&lt;=Нормативы!$H$138,"КМС",IF(L142&lt;=Нормативы!$L$139,"КМС",IF(L142&lt;=Нормативы!$L$140,"I",IF(L142&lt;=Нормативы!$L$141,"II",IF(L142&lt;=Нормативы!$L$142,"III",IF(L142&lt;=Нормативы!$L$143,"I юн",IF(L142&lt;=Нормативы!$L$144,"II юн",IF(L142&lt;=Нормативы!$L$145,"III юн","б/р")))))))))))</f>
        <v>III</v>
      </c>
      <c r="Q142" s="72" t="str">
        <f t="shared" ref="Q142" si="113">IF(ISBLANK(P142)," ",IF(ISTEXT(P142)," ",IF(P142&lt;=$H$137,"МСМК",IF(P142&lt;=$H$138,"МС",IF(P142&lt;=$H$139,"КМС",IF(P142&lt;=$H$140,"I",IF(P142&lt;=$H$141,"II",IF(P142&lt;=$H$142,"III",IF(P142&lt;=$H$143,"I юн",IF(P142&lt;=$H$144,"II юн",IF(P142&lt;=$H$145,"III юн","б/р")))))))))))</f>
        <v xml:space="preserve"> </v>
      </c>
    </row>
    <row r="143" spans="3:17" x14ac:dyDescent="0.25">
      <c r="C143" s="18"/>
      <c r="D143" s="407"/>
      <c r="E143" s="407"/>
      <c r="F143" s="18"/>
      <c r="G143" s="18"/>
      <c r="H143" s="1047">
        <v>457.2</v>
      </c>
      <c r="I143" s="72" t="str">
        <f>IF(ISBLANK(H143)," ",IF(ISTEXT(H143)," ",IF(H143&lt;=Нормативы!$H$137,"МСМК",IF(H143&lt;=Нормативы!$H$138,"МС",IF(H143&lt;=Нормативы!$H$139,"КМС",IF(H143&lt;=Нормативы!$H$140,"I",IF(H143&lt;=Нормативы!$H$141,"II",IF(H143&lt;=Нормативы!$H$142,"III",IF(H143&lt;=Нормативы!$H$143,"I юн",IF(H143&lt;=Нормативы!$H$144,"II юн",IF(H143&lt;=Нормативы!$H$145,"III юн","б/р")))))))))))</f>
        <v>I юн</v>
      </c>
      <c r="J143" s="72" t="str">
        <f>IF(ISBLANK(H143)," ",IF(ISTEXT(H143)," ",IF(H143&lt;=Нормативы!$H$137,"МСМК",IF(H143&lt;=Нормативы!$H$138,"МС",IF(H143&lt;=Нормативы!$H$139,"КМС",IF(H143&lt;=Нормативы!$H$140,"I",IF(H143&lt;=Нормативы!$H$141,"II",IF(H143&lt;=Нормативы!$H$142,"III",IF(H143&lt;=Нормативы!$H$143,"I юн",IF(H143&lt;=Нормативы!$H$144,"II юн",IF(H143&lt;=Нормативы!$H$145,"III юн","б/р")))))))))))</f>
        <v>I юн</v>
      </c>
      <c r="K143" s="1048"/>
      <c r="L143" s="1047">
        <f t="shared" si="109"/>
        <v>457</v>
      </c>
      <c r="M143" s="72" t="str">
        <f>IF(ISBLANK(L143)," ",IF(ISTEXT(L143)," ",IF(L143&lt;=Нормативы!$H$137,"КМС",IF(L143&lt;=Нормативы!$H$138,"КМС",IF(L143&lt;=Нормативы!$L$139,"КМС",IF(L143&lt;=Нормативы!$L$140,"I",IF(L143&lt;=Нормативы!$L$141,"II",IF(L143&lt;=Нормативы!$L$142,"III",IF(L143&lt;=Нормативы!$L$143,"I юн",IF(L143&lt;=Нормативы!$L$144,"II юн",IF(L143&lt;=Нормативы!$L$145,"III юн","б/р")))))))))))</f>
        <v>I юн</v>
      </c>
      <c r="N143" s="72" t="str">
        <f>IF(ISBLANK(L143)," ",IF(ISTEXT(L143)," ",IF(L143&lt;=Нормативы!$H$137,"КМС",IF(L143&lt;=Нормативы!$H$138,"КМС",IF(L143&lt;=Нормативы!$L$139,"КМС",IF(L143&lt;=Нормативы!$L$140,"I",IF(L143&lt;=Нормативы!$L$141,"II",IF(L143&lt;=Нормативы!$L$142,"III",IF(L143&lt;=Нормативы!$L$143,"I юн",IF(L143&lt;=Нормативы!$L$144,"II юн",IF(L143&lt;=Нормативы!$L$145,"III юн","б/р")))))))))))</f>
        <v>I юн</v>
      </c>
      <c r="Q143" s="72" t="str">
        <f t="shared" ref="Q143" si="114">IF(ISBLANK(P143)," ",IF(ISTEXT(P143)," ",IF(P143&lt;=$H$137,"МСМК",IF(P143&lt;=$H$138,"МС",IF(P143&lt;=$H$139,"КМС",IF(P143&lt;=$H$140,"I",IF(P143&lt;=$H$141,"II",IF(P143&lt;=$H$142,"III",IF(P143&lt;=$H$143,"I юн",IF(P143&lt;=$H$144,"II юн",IF(P143&lt;=$H$145,"III юн","б/р")))))))))))</f>
        <v xml:space="preserve"> </v>
      </c>
    </row>
    <row r="144" spans="3:17" x14ac:dyDescent="0.25">
      <c r="C144" s="18"/>
      <c r="D144" s="407"/>
      <c r="E144" s="407"/>
      <c r="F144" s="18"/>
      <c r="G144" s="18"/>
      <c r="H144" s="1047">
        <v>526.20000000000005</v>
      </c>
      <c r="I144" s="72" t="str">
        <f>IF(ISBLANK(H144)," ",IF(ISTEXT(H144)," ",IF(H144&lt;=Нормативы!$H$137,"МСМК",IF(H144&lt;=Нормативы!$H$138,"МС",IF(H144&lt;=Нормативы!$H$139,"КМС",IF(H144&lt;=Нормативы!$H$140,"I",IF(H144&lt;=Нормативы!$H$141,"II",IF(H144&lt;=Нормативы!$H$142,"III",IF(H144&lt;=Нормативы!$H$143,"I юн",IF(H144&lt;=Нормативы!$H$144,"II юн",IF(H144&lt;=Нормативы!$H$145,"III юн","б/р")))))))))))</f>
        <v>II юн</v>
      </c>
      <c r="J144" s="72" t="str">
        <f>IF(ISBLANK(H144)," ",IF(ISTEXT(H144)," ",IF(H144&lt;=Нормативы!$H$137,"МСМК",IF(H144&lt;=Нормативы!$H$138,"МС",IF(H144&lt;=Нормативы!$H$139,"КМС",IF(H144&lt;=Нормативы!$H$140,"I",IF(H144&lt;=Нормативы!$H$141,"II",IF(H144&lt;=Нормативы!$H$142,"III",IF(H144&lt;=Нормативы!$H$143,"I юн",IF(H144&lt;=Нормативы!$H$144,"II юн",IF(H144&lt;=Нормативы!$H$145,"III юн","б/р")))))))))))</f>
        <v>II юн</v>
      </c>
      <c r="K144" s="1048"/>
      <c r="L144" s="1047">
        <f t="shared" si="109"/>
        <v>526</v>
      </c>
      <c r="M144" s="72" t="str">
        <f>IF(ISBLANK(L144)," ",IF(ISTEXT(L144)," ",IF(L144&lt;=Нормативы!$H$137,"КМС",IF(L144&lt;=Нормативы!$H$138,"КМС",IF(L144&lt;=Нормативы!$L$139,"КМС",IF(L144&lt;=Нормативы!$L$140,"I",IF(L144&lt;=Нормативы!$L$141,"II",IF(L144&lt;=Нормативы!$L$142,"III",IF(L144&lt;=Нормативы!$L$143,"I юн",IF(L144&lt;=Нормативы!$L$144,"II юн",IF(L144&lt;=Нормативы!$L$145,"III юн","б/р")))))))))))</f>
        <v>II юн</v>
      </c>
      <c r="N144" s="72" t="str">
        <f>IF(ISBLANK(L144)," ",IF(ISTEXT(L144)," ",IF(L144&lt;=Нормативы!$H$137,"КМС",IF(L144&lt;=Нормативы!$H$138,"КМС",IF(L144&lt;=Нормативы!$L$139,"КМС",IF(L144&lt;=Нормативы!$L$140,"I",IF(L144&lt;=Нормативы!$L$141,"II",IF(L144&lt;=Нормативы!$L$142,"III",IF(L144&lt;=Нормативы!$L$143,"I юн",IF(L144&lt;=Нормативы!$L$144,"II юн",IF(L144&lt;=Нормативы!$L$145,"III юн","б/р")))))))))))</f>
        <v>II юн</v>
      </c>
      <c r="Q144" s="72" t="str">
        <f t="shared" ref="Q144" si="115">IF(ISBLANK(P144)," ",IF(ISTEXT(P144)," ",IF(P144&lt;=$H$137,"МСМК",IF(P144&lt;=$H$138,"МС",IF(P144&lt;=$H$139,"КМС",IF(P144&lt;=$H$140,"I",IF(P144&lt;=$H$141,"II",IF(P144&lt;=$H$142,"III",IF(P144&lt;=$H$143,"I юн",IF(P144&lt;=$H$144,"II юн",IF(P144&lt;=$H$145,"III юн","б/р")))))))))))</f>
        <v xml:space="preserve"> </v>
      </c>
    </row>
    <row r="145" spans="3:33" x14ac:dyDescent="0.25">
      <c r="C145" s="18"/>
      <c r="D145" s="407"/>
      <c r="E145" s="407"/>
      <c r="F145" s="18"/>
      <c r="G145" s="18"/>
      <c r="H145" s="1047">
        <v>550.20000000000005</v>
      </c>
      <c r="I145" s="72" t="str">
        <f>IF(ISBLANK(H145)," ",IF(ISTEXT(H145)," ",IF(H145&lt;=Нормативы!$H$137,"МСМК",IF(H145&lt;=Нормативы!$H$138,"МС",IF(H145&lt;=Нормативы!$H$139,"КМС",IF(H145&lt;=Нормативы!$H$140,"I",IF(H145&lt;=Нормативы!$H$141,"II",IF(H145&lt;=Нормативы!$H$142,"III",IF(H145&lt;=Нормативы!$H$143,"I юн",IF(H145&lt;=Нормативы!$H$144,"II юн",IF(H145&lt;=Нормативы!$H$145,"III юн","б/р")))))))))))</f>
        <v>III юн</v>
      </c>
      <c r="J145" s="72" t="str">
        <f>IF(ISBLANK(H145)," ",IF(ISTEXT(H145)," ",IF(H145&lt;=Нормативы!$H$137,"МСМК",IF(H145&lt;=Нормативы!$H$138,"МС",IF(H145&lt;=Нормативы!$H$139,"КМС",IF(H145&lt;=Нормативы!$H$140,"I",IF(H145&lt;=Нормативы!$H$141,"II",IF(H145&lt;=Нормативы!$H$142,"III",IF(H145&lt;=Нормативы!$H$143,"I юн",IF(H145&lt;=Нормативы!$H$144,"II юн",IF(H145&lt;=Нормативы!$H$145,"III юн","б/р")))))))))))</f>
        <v>III юн</v>
      </c>
      <c r="K145" s="1048"/>
      <c r="L145" s="1047">
        <f t="shared" si="109"/>
        <v>550</v>
      </c>
      <c r="M145" s="72" t="str">
        <f>IF(ISBLANK(L145)," ",IF(ISTEXT(L145)," ",IF(L145&lt;=Нормативы!$H$137,"КМС",IF(L145&lt;=Нормативы!$H$138,"КМС",IF(L145&lt;=Нормативы!$L$139,"КМС",IF(L145&lt;=Нормативы!$L$140,"I",IF(L145&lt;=Нормативы!$L$141,"II",IF(L145&lt;=Нормативы!$L$142,"III",IF(L145&lt;=Нормативы!$L$143,"I юн",IF(L145&lt;=Нормативы!$L$144,"II юн",IF(L145&lt;=Нормативы!$L$145,"III юн","б/р")))))))))))</f>
        <v>III юн</v>
      </c>
      <c r="N145" s="72" t="str">
        <f>IF(ISBLANK(L145)," ",IF(ISTEXT(L145)," ",IF(L145&lt;=Нормативы!$H$137,"КМС",IF(L145&lt;=Нормативы!$H$138,"КМС",IF(L145&lt;=Нормативы!$L$139,"КМС",IF(L145&lt;=Нормативы!$L$140,"I",IF(L145&lt;=Нормативы!$L$141,"II",IF(L145&lt;=Нормативы!$L$142,"III",IF(L145&lt;=Нормативы!$L$143,"I юн",IF(L145&lt;=Нормативы!$L$144,"II юн",IF(L145&lt;=Нормативы!$L$145,"III юн","б/р")))))))))))</f>
        <v>III юн</v>
      </c>
      <c r="Q145" s="72" t="str">
        <f t="shared" ref="Q145" si="116">IF(ISBLANK(P145)," ",IF(ISTEXT(P145)," ",IF(P145&lt;=$H$137,"МСМК",IF(P145&lt;=$H$138,"МС",IF(P145&lt;=$H$139,"КМС",IF(P145&lt;=$H$140,"I",IF(P145&lt;=$H$141,"II",IF(P145&lt;=$H$142,"III",IF(P145&lt;=$H$143,"I юн",IF(P145&lt;=$H$144,"II юн",IF(P145&lt;=$H$145,"III юн","б/р")))))))))))</f>
        <v xml:space="preserve"> </v>
      </c>
    </row>
    <row r="146" spans="3:33" x14ac:dyDescent="0.25">
      <c r="C146" s="18"/>
      <c r="D146" s="407"/>
      <c r="E146" s="407"/>
      <c r="F146" s="18"/>
      <c r="G146" s="18"/>
      <c r="H146" s="1047"/>
      <c r="I146" s="473"/>
      <c r="J146" s="473"/>
      <c r="K146" s="1048"/>
      <c r="L146" s="473"/>
      <c r="M146" s="473"/>
      <c r="N146" s="473"/>
      <c r="P146" s="1055"/>
      <c r="Q146" s="473"/>
      <c r="R146" s="1055"/>
      <c r="S146" s="1055"/>
      <c r="T146" s="1055"/>
      <c r="U146" s="1055"/>
      <c r="V146" s="1055"/>
      <c r="W146" s="1055"/>
      <c r="X146" s="1055"/>
      <c r="Y146" s="1055"/>
      <c r="Z146" s="1055"/>
      <c r="AA146" s="1055"/>
      <c r="AB146" s="1056"/>
      <c r="AC146" s="1056"/>
      <c r="AD146" s="1056"/>
      <c r="AE146" s="1056"/>
      <c r="AF146" s="1056"/>
      <c r="AG146" s="1056"/>
    </row>
    <row r="147" spans="3:33" x14ac:dyDescent="0.25">
      <c r="C147" s="467" t="s">
        <v>151</v>
      </c>
      <c r="D147" s="468"/>
      <c r="E147" s="468"/>
      <c r="F147" s="467"/>
      <c r="G147" s="467"/>
      <c r="H147" s="469"/>
      <c r="I147" s="473"/>
      <c r="J147" s="473"/>
      <c r="K147" s="1057"/>
      <c r="L147" s="473"/>
      <c r="M147" s="473"/>
      <c r="N147" s="473"/>
      <c r="P147" s="1056"/>
      <c r="Q147" s="473"/>
      <c r="R147" s="1056"/>
      <c r="S147" s="1056"/>
      <c r="T147" s="1056"/>
      <c r="U147" s="1056"/>
      <c r="V147" s="1056"/>
      <c r="W147" s="1056"/>
      <c r="X147" s="1056"/>
      <c r="Y147" s="1056"/>
      <c r="Z147" s="1056"/>
      <c r="AA147" s="1056"/>
      <c r="AB147" s="1056"/>
      <c r="AC147" s="1056"/>
      <c r="AD147" s="1056"/>
      <c r="AE147" s="1056"/>
      <c r="AF147" s="1056"/>
      <c r="AG147" s="1056"/>
    </row>
    <row r="148" spans="3:33" x14ac:dyDescent="0.25">
      <c r="C148" s="18"/>
      <c r="D148" s="407"/>
      <c r="E148" s="407"/>
      <c r="F148" s="18"/>
      <c r="G148" s="18"/>
      <c r="H148" s="1047">
        <v>303</v>
      </c>
      <c r="I148" s="72" t="str">
        <f>IF(ISBLANK(H148)," ",IF(ISTEXT(H148)," ",IF(H148&lt;=Нормативы!$H$148,"МСМК",IF(H148&lt;=Нормативы!$H$149,"МС",IF(H148&lt;=Нормативы!$H$150,"КМС",IF(H148&lt;=Нормативы!$H$151,"I",IF(H148&lt;=Нормативы!$H$152,"II",IF(H148&lt;=Нормативы!$H$153,"III",IF(H148&lt;=Нормативы!$H$154,"I юн",IF(H148&lt;=Нормативы!$H$155,"II юн",IF(H148&lt;=Нормативы!$H$156,"III юн","б/р")))))))))))</f>
        <v>МСМК</v>
      </c>
      <c r="J148" s="72" t="str">
        <f>IF(ISBLANK(H148)," ",IF(ISTEXT(H148)," ",IF(H148&lt;=Нормативы!$H$148,"МСМК",IF(H148&lt;=Нормативы!$H$149,"МС",IF(H148&lt;=Нормативы!$H$150,"КМС",IF(H148&lt;=Нормативы!$H$151,"I",IF(H148&lt;=Нормативы!$H$152,"II",IF(H148&lt;=Нормативы!$H$153,"III",IF(H148&lt;=Нормативы!$H$154,"I юн",IF(H148&lt;=Нормативы!$H$155,"II юн",IF(H148&lt;=Нормативы!$H$156,"III юн","б/р")))))))))))</f>
        <v>МСМК</v>
      </c>
      <c r="K148" s="1048"/>
      <c r="L148" s="1047"/>
      <c r="M148" s="72" t="str">
        <f>IF(ISBLANK(L148)," ",IF(ISTEXT(L148)," ",IF(L148&lt;=Нормативы!$H$148,"КМС",IF(L148&lt;=Нормативы!$H$149,"КМС",IF(L148&lt;=Нормативы!$L$150,"КМС",IF(L148&lt;=Нормативы!$L$151,"I",IF(L148&lt;=Нормативы!$L$152,"II",IF(L148&lt;=Нормативы!$L$153,"III",IF(L148&lt;=Нормативы!$L$154,"I юн",IF(L148&lt;=Нормативы!$L$155,"II юн",IF(L148&lt;=Нормативы!$L$156,"III юн","б/р")))))))))))</f>
        <v xml:space="preserve"> </v>
      </c>
      <c r="N148" s="72" t="str">
        <f>IF(ISBLANK(L148)," ",IF(ISTEXT(L148)," ",IF(L148&lt;=304.2,"МСМК",IF(L148&lt;=314,"МС",IF(L148&lt;=322,"КМС",IF(L148&lt;=336.8,"I",IF(L148&lt;=354.8,"II",IF(L148&lt;=412.8,"III",IF(L148&lt;=441.7,"I юн",IF(L148&lt;=507.6,"II юн",IF(L148&lt;=533.5,"III юн","б/р")))))))))))</f>
        <v xml:space="preserve"> </v>
      </c>
      <c r="Q148" s="72" t="str">
        <f>IF(ISBLANK(P148)," ",IF(ISTEXT(P148)," ",IF(P148&lt;=$H$148,"МСМК",IF(P148&lt;=$H$149,"МС",IF(P148&lt;=$H$150,"КМС",IF(P148&lt;=$H$151,"I",IF(P148&lt;=$H$152,"II",IF(P148&lt;=$H$153,"III",IF(P148&lt;=$H$154,"I юн",IF(P148&lt;=$H$155,"II юн",IF(P148&lt;=$H$156,"III юн","б/р")))))))))))</f>
        <v xml:space="preserve"> </v>
      </c>
    </row>
    <row r="149" spans="3:33" x14ac:dyDescent="0.25">
      <c r="C149" s="18"/>
      <c r="D149" s="407"/>
      <c r="E149" s="407"/>
      <c r="F149" s="18"/>
      <c r="G149" s="18"/>
      <c r="H149" s="1047">
        <v>312.5</v>
      </c>
      <c r="I149" s="72" t="str">
        <f>IF(ISBLANK(H149)," ",IF(ISTEXT(H149)," ",IF(H149&lt;=Нормативы!$H$148,"МСМК",IF(H149&lt;=Нормативы!$H$149,"МС",IF(H149&lt;=Нормативы!$H$150,"КМС",IF(H149&lt;=Нормативы!$H$151,"I",IF(H149&lt;=Нормативы!$H$152,"II",IF(H149&lt;=Нормативы!$H$153,"III",IF(H149&lt;=Нормативы!$H$154,"I юн",IF(H149&lt;=Нормативы!$H$155,"II юн",IF(H149&lt;=Нормативы!$H$156,"III юн","б/р")))))))))))</f>
        <v>МС</v>
      </c>
      <c r="J149" s="72" t="str">
        <f>IF(ISBLANK(H149)," ",IF(ISTEXT(H149)," ",IF(H149&lt;=Нормативы!$H$148,"МСМК",IF(H149&lt;=Нормативы!$H$149,"МС",IF(H149&lt;=Нормативы!$H$150,"КМС",IF(H149&lt;=Нормативы!$H$151,"I",IF(H149&lt;=Нормативы!$H$152,"II",IF(H149&lt;=Нормативы!$H$153,"III",IF(H149&lt;=Нормативы!$H$154,"I юн",IF(H149&lt;=Нормативы!$H$155,"II юн",IF(H149&lt;=Нормативы!$H$156,"III юн","б/р")))))))))))</f>
        <v>МС</v>
      </c>
      <c r="K149" s="1048"/>
      <c r="L149" s="1047"/>
      <c r="M149" s="72" t="str">
        <f>IF(ISBLANK(L149)," ",IF(ISTEXT(L149)," ",IF(L149&lt;=Нормативы!$H$148,"КМС",IF(L149&lt;=Нормативы!$H$149,"КМС",IF(L149&lt;=Нормативы!$L$150,"КМС",IF(L149&lt;=Нормативы!$L$151,"I",IF(L149&lt;=Нормативы!$L$152,"II",IF(L149&lt;=Нормативы!$L$153,"III",IF(L149&lt;=Нормативы!$L$154,"I юн",IF(L149&lt;=Нормативы!$L$155,"II юн",IF(L149&lt;=Нормативы!$L$156,"III юн","б/р")))))))))))</f>
        <v xml:space="preserve"> </v>
      </c>
      <c r="N149" s="72" t="str">
        <f>IF(ISBLANK(L149)," ",IF(ISTEXT(L149)," ",IF(L149&lt;=304.2,"МСМК",IF(L149&lt;=314,"МС",IF(L149&lt;=322,"КМС",IF(L149&lt;=336.8,"I",IF(L149&lt;=354.8,"II",IF(L149&lt;=412.8,"III",IF(L149&lt;=441.7,"I юн",IF(L149&lt;=507.6,"II юн",IF(L149&lt;=533.5,"III юн","б/р")))))))))))</f>
        <v xml:space="preserve"> </v>
      </c>
      <c r="Q149" s="72" t="str">
        <f t="shared" ref="Q149" si="117">IF(ISBLANK(P149)," ",IF(ISTEXT(P149)," ",IF(P149&lt;=$H$148,"МСМК",IF(P149&lt;=$H$149,"МС",IF(P149&lt;=$H$150,"КМС",IF(P149&lt;=$H$151,"I",IF(P149&lt;=$H$152,"II",IF(P149&lt;=$H$153,"III",IF(P149&lt;=$H$154,"I юн",IF(P149&lt;=$H$155,"II юн",IF(P149&lt;=$H$156,"III юн","б/р")))))))))))</f>
        <v xml:space="preserve"> </v>
      </c>
    </row>
    <row r="150" spans="3:33" x14ac:dyDescent="0.25">
      <c r="C150" s="18"/>
      <c r="D150" s="407"/>
      <c r="E150" s="407"/>
      <c r="F150" s="18"/>
      <c r="G150" s="18"/>
      <c r="H150" s="1047">
        <v>320.2</v>
      </c>
      <c r="I150" s="72" t="str">
        <f>IF(ISBLANK(H150)," ",IF(ISTEXT(H150)," ",IF(H150&lt;=Нормативы!$H$148,"МСМК",IF(H150&lt;=Нормативы!$H$149,"МС",IF(H150&lt;=Нормативы!$H$150,"КМС",IF(H150&lt;=Нормативы!$H$151,"I",IF(H150&lt;=Нормативы!$H$152,"II",IF(H150&lt;=Нормативы!$H$153,"III",IF(H150&lt;=Нормативы!$H$154,"I юн",IF(H150&lt;=Нормативы!$H$155,"II юн",IF(H150&lt;=Нормативы!$H$156,"III юн","б/р")))))))))))</f>
        <v>КМС</v>
      </c>
      <c r="J150" s="72" t="str">
        <f>IF(ISBLANK(H150)," ",IF(ISTEXT(H150)," ",IF(H150&lt;=Нормативы!$H$148,"МСМК",IF(H150&lt;=Нормативы!$H$149,"МС",IF(H150&lt;=Нормативы!$H$150,"КМС",IF(H150&lt;=Нормативы!$H$151,"I",IF(H150&lt;=Нормативы!$H$152,"II",IF(H150&lt;=Нормативы!$H$153,"III",IF(H150&lt;=Нормативы!$H$154,"I юн",IF(H150&lt;=Нормативы!$H$155,"II юн",IF(H150&lt;=Нормативы!$H$156,"III юн","б/р")))))))))))</f>
        <v>КМС</v>
      </c>
      <c r="K150" s="1048"/>
      <c r="L150" s="1047">
        <f t="shared" ref="L150:L156" si="118">H150-0.2</f>
        <v>320</v>
      </c>
      <c r="M150" s="72" t="str">
        <f>IF(ISBLANK(L150)," ",IF(ISTEXT(L150)," ",IF(L150&lt;=Нормативы!$H$148,"КМС",IF(L150&lt;=Нормативы!$H$149,"КМС",IF(L150&lt;=Нормативы!$L$150,"КМС",IF(L150&lt;=Нормативы!$L$151,"I",IF(L150&lt;=Нормативы!$L$152,"II",IF(L150&lt;=Нормативы!$L$153,"III",IF(L150&lt;=Нормативы!$L$154,"I юн",IF(L150&lt;=Нормативы!$L$155,"II юн",IF(L150&lt;=Нормативы!$L$156,"III юн","б/р")))))))))))</f>
        <v>КМС</v>
      </c>
      <c r="N150" s="72" t="str">
        <f>IF(ISBLANK(L150)," ",IF(ISTEXT(L150)," ",IF(L150&lt;=Нормативы!$H$148,"КМС",IF(L150&lt;=Нормативы!$H$149,"КМС",IF(L150&lt;=Нормативы!$L$150,"КМС",IF(L150&lt;=Нормативы!$L$151,"I",IF(L150&lt;=Нормативы!$L$152,"II",IF(L150&lt;=Нормативы!$L$153,"III",IF(L150&lt;=Нормативы!$L$154,"I юн",IF(L150&lt;=Нормативы!$L$155,"II юн",IF(L150&lt;=Нормативы!$L$156,"III юн","б/р")))))))))))</f>
        <v>КМС</v>
      </c>
      <c r="Q150" s="72" t="str">
        <f t="shared" ref="Q150" si="119">IF(ISBLANK(P150)," ",IF(ISTEXT(P150)," ",IF(P150&lt;=$H$148,"МСМК",IF(P150&lt;=$H$149,"МС",IF(P150&lt;=$H$150,"КМС",IF(P150&lt;=$H$151,"I",IF(P150&lt;=$H$152,"II",IF(P150&lt;=$H$153,"III",IF(P150&lt;=$H$154,"I юн",IF(P150&lt;=$H$155,"II юн",IF(P150&lt;=$H$156,"III юн","б/р")))))))))))</f>
        <v xml:space="preserve"> </v>
      </c>
    </row>
    <row r="151" spans="3:33" x14ac:dyDescent="0.25">
      <c r="C151" s="18"/>
      <c r="D151" s="407"/>
      <c r="E151" s="407"/>
      <c r="F151" s="18"/>
      <c r="G151" s="18"/>
      <c r="H151" s="1047">
        <v>335.7</v>
      </c>
      <c r="I151" s="72" t="str">
        <f>IF(ISBLANK(H151)," ",IF(ISTEXT(H151)," ",IF(H151&lt;=Нормативы!$H$148,"МСМК",IF(H151&lt;=Нормативы!$H$149,"МС",IF(H151&lt;=Нормативы!$H$150,"КМС",IF(H151&lt;=Нормативы!$H$151,"I",IF(H151&lt;=Нормативы!$H$152,"II",IF(H151&lt;=Нормативы!$H$153,"III",IF(H151&lt;=Нормативы!$H$154,"I юн",IF(H151&lt;=Нормативы!$H$155,"II юн",IF(H151&lt;=Нормативы!$H$156,"III юн","б/р")))))))))))</f>
        <v>I</v>
      </c>
      <c r="J151" s="72" t="str">
        <f>IF(ISBLANK(H151)," ",IF(ISTEXT(H151)," ",IF(H151&lt;=Нормативы!$H$148,"МСМК",IF(H151&lt;=Нормативы!$H$149,"МС",IF(H151&lt;=Нормативы!$H$150,"КМС",IF(H151&lt;=Нормативы!$H$151,"I",IF(H151&lt;=Нормативы!$H$152,"II",IF(H151&lt;=Нормативы!$H$153,"III",IF(H151&lt;=Нормативы!$H$154,"I юн",IF(H151&lt;=Нормативы!$H$155,"II юн",IF(H151&lt;=Нормативы!$H$156,"III юн","б/р")))))))))))</f>
        <v>I</v>
      </c>
      <c r="K151" s="1048"/>
      <c r="L151" s="1047">
        <f t="shared" si="118"/>
        <v>335.5</v>
      </c>
      <c r="M151" s="72" t="str">
        <f>IF(ISBLANK(L151)," ",IF(ISTEXT(L151)," ",IF(L151&lt;=Нормативы!$H$148,"КМС",IF(L151&lt;=Нормативы!$H$149,"КМС",IF(L151&lt;=Нормативы!$L$150,"КМС",IF(L151&lt;=Нормативы!$L$151,"I",IF(L151&lt;=Нормативы!$L$152,"II",IF(L151&lt;=Нормативы!$L$153,"III",IF(L151&lt;=Нормативы!$L$154,"I юн",IF(L151&lt;=Нормативы!$L$155,"II юн",IF(L151&lt;=Нормативы!$L$156,"III юн","б/р")))))))))))</f>
        <v>I</v>
      </c>
      <c r="N151" s="72" t="str">
        <f>IF(ISBLANK(L151)," ",IF(ISTEXT(L151)," ",IF(L151&lt;=Нормативы!$H$148,"КМС",IF(L151&lt;=Нормативы!$H$149,"КМС",IF(L151&lt;=Нормативы!$L$150,"КМС",IF(L151&lt;=Нормативы!$L$151,"I",IF(L151&lt;=Нормативы!$L$152,"II",IF(L151&lt;=Нормативы!$L$153,"III",IF(L151&lt;=Нормативы!$L$154,"I юн",IF(L151&lt;=Нормативы!$L$155,"II юн",IF(L151&lt;=Нормативы!$L$156,"III юн","б/р")))))))))))</f>
        <v>I</v>
      </c>
      <c r="Q151" s="72" t="str">
        <f t="shared" ref="Q151" si="120">IF(ISBLANK(P151)," ",IF(ISTEXT(P151)," ",IF(P151&lt;=$H$148,"МСМК",IF(P151&lt;=$H$149,"МС",IF(P151&lt;=$H$150,"КМС",IF(P151&lt;=$H$151,"I",IF(P151&lt;=$H$152,"II",IF(P151&lt;=$H$153,"III",IF(P151&lt;=$H$154,"I юн",IF(P151&lt;=$H$155,"II юн",IF(P151&lt;=$H$156,"III юн","б/р")))))))))))</f>
        <v xml:space="preserve"> </v>
      </c>
    </row>
    <row r="152" spans="3:33" x14ac:dyDescent="0.25">
      <c r="C152" s="18"/>
      <c r="D152" s="407"/>
      <c r="E152" s="407"/>
      <c r="F152" s="18"/>
      <c r="G152" s="18"/>
      <c r="H152" s="1047">
        <v>352.7</v>
      </c>
      <c r="I152" s="72" t="str">
        <f>IF(ISBLANK(H152)," ",IF(ISTEXT(H152)," ",IF(H152&lt;=Нормативы!$H$148,"МСМК",IF(H152&lt;=Нормативы!$H$149,"МС",IF(H152&lt;=Нормативы!$H$150,"КМС",IF(H152&lt;=Нормативы!$H$151,"I",IF(H152&lt;=Нормативы!$H$152,"II",IF(H152&lt;=Нормативы!$H$153,"III",IF(H152&lt;=Нормативы!$H$154,"I юн",IF(H152&lt;=Нормативы!$H$155,"II юн",IF(H152&lt;=Нормативы!$H$156,"III юн","б/р")))))))))))</f>
        <v>II</v>
      </c>
      <c r="J152" s="72" t="str">
        <f>IF(ISBLANK(H152)," ",IF(ISTEXT(H152)," ",IF(H152&lt;=Нормативы!$H$148,"МСМК",IF(H152&lt;=Нормативы!$H$149,"МС",IF(H152&lt;=Нормативы!$H$150,"КМС",IF(H152&lt;=Нормативы!$H$151,"I",IF(H152&lt;=Нормативы!$H$152,"II",IF(H152&lt;=Нормативы!$H$153,"III",IF(H152&lt;=Нормативы!$H$154,"I юн",IF(H152&lt;=Нормативы!$H$155,"II юн",IF(H152&lt;=Нормативы!$H$156,"III юн","б/р")))))))))))</f>
        <v>II</v>
      </c>
      <c r="K152" s="1048"/>
      <c r="L152" s="1047">
        <f t="shared" si="118"/>
        <v>352.5</v>
      </c>
      <c r="M152" s="72" t="str">
        <f>IF(ISBLANK(L152)," ",IF(ISTEXT(L152)," ",IF(L152&lt;=Нормативы!$H$148,"КМС",IF(L152&lt;=Нормативы!$H$149,"КМС",IF(L152&lt;=Нормативы!$L$150,"КМС",IF(L152&lt;=Нормативы!$L$151,"I",IF(L152&lt;=Нормативы!$L$152,"II",IF(L152&lt;=Нормативы!$L$153,"III",IF(L152&lt;=Нормативы!$L$154,"I юн",IF(L152&lt;=Нормативы!$L$155,"II юн",IF(L152&lt;=Нормативы!$L$156,"III юн","б/р")))))))))))</f>
        <v>II</v>
      </c>
      <c r="N152" s="72" t="str">
        <f>IF(ISBLANK(L152)," ",IF(ISTEXT(L152)," ",IF(L152&lt;=Нормативы!$H$148,"КМС",IF(L152&lt;=Нормативы!$H$149,"КМС",IF(L152&lt;=Нормативы!$L$150,"КМС",IF(L152&lt;=Нормативы!$L$151,"I",IF(L152&lt;=Нормативы!$L$152,"II",IF(L152&lt;=Нормативы!$L$153,"III",IF(L152&lt;=Нормативы!$L$154,"I юн",IF(L152&lt;=Нормативы!$L$155,"II юн",IF(L152&lt;=Нормативы!$L$156,"III юн","б/р")))))))))))</f>
        <v>II</v>
      </c>
      <c r="Q152" s="72" t="str">
        <f t="shared" ref="Q152" si="121">IF(ISBLANK(P152)," ",IF(ISTEXT(P152)," ",IF(P152&lt;=$H$148,"МСМК",IF(P152&lt;=$H$149,"МС",IF(P152&lt;=$H$150,"КМС",IF(P152&lt;=$H$151,"I",IF(P152&lt;=$H$152,"II",IF(P152&lt;=$H$153,"III",IF(P152&lt;=$H$154,"I юн",IF(P152&lt;=$H$155,"II юн",IF(P152&lt;=$H$156,"III юн","б/р")))))))))))</f>
        <v xml:space="preserve"> </v>
      </c>
    </row>
    <row r="153" spans="3:33" x14ac:dyDescent="0.25">
      <c r="C153" s="18"/>
      <c r="D153" s="407"/>
      <c r="E153" s="407"/>
      <c r="F153" s="18"/>
      <c r="G153" s="18"/>
      <c r="H153" s="1047">
        <v>411.8</v>
      </c>
      <c r="I153" s="72" t="str">
        <f>IF(ISBLANK(H153)," ",IF(ISTEXT(H153)," ",IF(H153&lt;=Нормативы!$H$148,"МСМК",IF(H153&lt;=Нормативы!$H$149,"МС",IF(H153&lt;=Нормативы!$H$150,"КМС",IF(H153&lt;=Нормативы!$H$151,"I",IF(H153&lt;=Нормативы!$H$152,"II",IF(H153&lt;=Нормативы!$H$153,"III",IF(H153&lt;=Нормативы!$H$154,"I юн",IF(H153&lt;=Нормативы!$H$155,"II юн",IF(H153&lt;=Нормативы!$H$156,"III юн","б/р")))))))))))</f>
        <v>III</v>
      </c>
      <c r="J153" s="72" t="str">
        <f>IF(ISBLANK(H153)," ",IF(ISTEXT(H153)," ",IF(H153&lt;=Нормативы!$H$148,"МСМК",IF(H153&lt;=Нормативы!$H$149,"МС",IF(H153&lt;=Нормативы!$H$150,"КМС",IF(H153&lt;=Нормативы!$H$151,"I",IF(H153&lt;=Нормативы!$H$152,"II",IF(H153&lt;=Нормативы!$H$153,"III",IF(H153&lt;=Нормативы!$H$154,"I юн",IF(H153&lt;=Нормативы!$H$155,"II юн",IF(H153&lt;=Нормативы!$H$156,"III юн","б/р")))))))))))</f>
        <v>III</v>
      </c>
      <c r="K153" s="1048"/>
      <c r="L153" s="1047">
        <f t="shared" si="118"/>
        <v>411.6</v>
      </c>
      <c r="M153" s="72" t="str">
        <f>IF(ISBLANK(L153)," ",IF(ISTEXT(L153)," ",IF(L153&lt;=Нормативы!$H$148,"КМС",IF(L153&lt;=Нормативы!$H$149,"КМС",IF(L153&lt;=Нормативы!$L$150,"КМС",IF(L153&lt;=Нормативы!$L$151,"I",IF(L153&lt;=Нормативы!$L$152,"II",IF(L153&lt;=Нормативы!$L$153,"III",IF(L153&lt;=Нормативы!$L$154,"I юн",IF(L153&lt;=Нормативы!$L$155,"II юн",IF(L153&lt;=Нормативы!$L$156,"III юн","б/р")))))))))))</f>
        <v>III</v>
      </c>
      <c r="N153" s="72" t="str">
        <f>IF(ISBLANK(L153)," ",IF(ISTEXT(L153)," ",IF(L153&lt;=Нормативы!$H$148,"КМС",IF(L153&lt;=Нормативы!$H$149,"КМС",IF(L153&lt;=Нормативы!$L$150,"КМС",IF(L153&lt;=Нормативы!$L$151,"I",IF(L153&lt;=Нормативы!$L$152,"II",IF(L153&lt;=Нормативы!$L$153,"III",IF(L153&lt;=Нормативы!$L$154,"I юн",IF(L153&lt;=Нормативы!$L$155,"II юн",IF(L153&lt;=Нормативы!$L$156,"III юн","б/р")))))))))))</f>
        <v>III</v>
      </c>
      <c r="Q153" s="72" t="str">
        <f t="shared" ref="Q153" si="122">IF(ISBLANK(P153)," ",IF(ISTEXT(P153)," ",IF(P153&lt;=$H$148,"МСМК",IF(P153&lt;=$H$149,"МС",IF(P153&lt;=$H$150,"КМС",IF(P153&lt;=$H$151,"I",IF(P153&lt;=$H$152,"II",IF(P153&lt;=$H$153,"III",IF(P153&lt;=$H$154,"I юн",IF(P153&lt;=$H$155,"II юн",IF(P153&lt;=$H$156,"III юн","б/р")))))))))))</f>
        <v xml:space="preserve"> </v>
      </c>
    </row>
    <row r="154" spans="3:33" x14ac:dyDescent="0.25">
      <c r="C154" s="18"/>
      <c r="D154" s="407"/>
      <c r="E154" s="407"/>
      <c r="F154" s="18"/>
      <c r="G154" s="18"/>
      <c r="H154" s="1047">
        <v>440</v>
      </c>
      <c r="I154" s="72" t="str">
        <f>IF(ISBLANK(H154)," ",IF(ISTEXT(H154)," ",IF(H154&lt;=Нормативы!$H$148,"МСМК",IF(H154&lt;=Нормативы!$H$149,"МС",IF(H154&lt;=Нормативы!$H$150,"КМС",IF(H154&lt;=Нормативы!$H$151,"I",IF(H154&lt;=Нормативы!$H$152,"II",IF(H154&lt;=Нормативы!$H$153,"III",IF(H154&lt;=Нормативы!$H$154,"I юн",IF(H154&lt;=Нормативы!$H$155,"II юн",IF(H154&lt;=Нормативы!$H$156,"III юн","б/р")))))))))))</f>
        <v>I юн</v>
      </c>
      <c r="J154" s="72" t="str">
        <f>IF(ISBLANK(H154)," ",IF(ISTEXT(H154)," ",IF(H154&lt;=Нормативы!$H$148,"МСМК",IF(H154&lt;=Нормативы!$H$149,"МС",IF(H154&lt;=Нормативы!$H$150,"КМС",IF(H154&lt;=Нормативы!$H$151,"I",IF(H154&lt;=Нормативы!$H$152,"II",IF(H154&lt;=Нормативы!$H$153,"III",IF(H154&lt;=Нормативы!$H$154,"I юн",IF(H154&lt;=Нормативы!$H$155,"II юн",IF(H154&lt;=Нормативы!$H$156,"III юн","б/р")))))))))))</f>
        <v>I юн</v>
      </c>
      <c r="K154" s="1048"/>
      <c r="L154" s="1047">
        <f t="shared" si="118"/>
        <v>439.8</v>
      </c>
      <c r="M154" s="72" t="str">
        <f>IF(ISBLANK(L154)," ",IF(ISTEXT(L154)," ",IF(L154&lt;=Нормативы!$H$148,"КМС",IF(L154&lt;=Нормативы!$H$149,"КМС",IF(L154&lt;=Нормативы!$L$150,"КМС",IF(L154&lt;=Нормативы!$L$151,"I",IF(L154&lt;=Нормативы!$L$152,"II",IF(L154&lt;=Нормативы!$L$153,"III",IF(L154&lt;=Нормативы!$L$154,"I юн",IF(L154&lt;=Нормативы!$L$155,"II юн",IF(L154&lt;=Нормативы!$L$156,"III юн","б/р")))))))))))</f>
        <v>I юн</v>
      </c>
      <c r="N154" s="72" t="str">
        <f>IF(ISBLANK(L154)," ",IF(ISTEXT(L154)," ",IF(L154&lt;=Нормативы!$H$148,"КМС",IF(L154&lt;=Нормативы!$H$149,"КМС",IF(L154&lt;=Нормативы!$L$150,"КМС",IF(L154&lt;=Нормативы!$L$151,"I",IF(L154&lt;=Нормативы!$L$152,"II",IF(L154&lt;=Нормативы!$L$153,"III",IF(L154&lt;=Нормативы!$L$154,"I юн",IF(L154&lt;=Нормативы!$L$155,"II юн",IF(L154&lt;=Нормативы!$L$156,"III юн","б/р")))))))))))</f>
        <v>I юн</v>
      </c>
      <c r="Q154" s="72" t="str">
        <f t="shared" ref="Q154" si="123">IF(ISBLANK(P154)," ",IF(ISTEXT(P154)," ",IF(P154&lt;=$H$148,"МСМК",IF(P154&lt;=$H$149,"МС",IF(P154&lt;=$H$150,"КМС",IF(P154&lt;=$H$151,"I",IF(P154&lt;=$H$152,"II",IF(P154&lt;=$H$153,"III",IF(P154&lt;=$H$154,"I юн",IF(P154&lt;=$H$155,"II юн",IF(P154&lt;=$H$156,"III юн","б/р")))))))))))</f>
        <v xml:space="preserve"> </v>
      </c>
    </row>
    <row r="155" spans="3:33" x14ac:dyDescent="0.25">
      <c r="C155" s="18"/>
      <c r="D155" s="407"/>
      <c r="E155" s="407"/>
      <c r="F155" s="18"/>
      <c r="G155" s="18"/>
      <c r="H155" s="1047">
        <v>505.7</v>
      </c>
      <c r="I155" s="72" t="str">
        <f>IF(ISBLANK(H155)," ",IF(ISTEXT(H155)," ",IF(H155&lt;=Нормативы!$H$148,"МСМК",IF(H155&lt;=Нормативы!$H$149,"МС",IF(H155&lt;=Нормативы!$H$150,"КМС",IF(H155&lt;=Нормативы!$H$151,"I",IF(H155&lt;=Нормативы!$H$152,"II",IF(H155&lt;=Нормативы!$H$153,"III",IF(H155&lt;=Нормативы!$H$154,"I юн",IF(H155&lt;=Нормативы!$H$155,"II юн",IF(H155&lt;=Нормативы!$H$156,"III юн","б/р")))))))))))</f>
        <v>II юн</v>
      </c>
      <c r="J155" s="72" t="str">
        <f>IF(ISBLANK(H155)," ",IF(ISTEXT(H155)," ",IF(H155&lt;=Нормативы!$H$148,"МСМК",IF(H155&lt;=Нормативы!$H$149,"МС",IF(H155&lt;=Нормативы!$H$150,"КМС",IF(H155&lt;=Нормативы!$H$151,"I",IF(H155&lt;=Нормативы!$H$152,"II",IF(H155&lt;=Нормативы!$H$153,"III",IF(H155&lt;=Нормативы!$H$154,"I юн",IF(H155&lt;=Нормативы!$H$155,"II юн",IF(H155&lt;=Нормативы!$H$156,"III юн","б/р")))))))))))</f>
        <v>II юн</v>
      </c>
      <c r="K155" s="1048"/>
      <c r="L155" s="1047">
        <f t="shared" si="118"/>
        <v>505.5</v>
      </c>
      <c r="M155" s="72" t="str">
        <f>IF(ISBLANK(L155)," ",IF(ISTEXT(L155)," ",IF(L155&lt;=Нормативы!$H$148,"КМС",IF(L155&lt;=Нормативы!$H$149,"КМС",IF(L155&lt;=Нормативы!$L$150,"КМС",IF(L155&lt;=Нормативы!$L$151,"I",IF(L155&lt;=Нормативы!$L$152,"II",IF(L155&lt;=Нормативы!$L$153,"III",IF(L155&lt;=Нормативы!$L$154,"I юн",IF(L155&lt;=Нормативы!$L$155,"II юн",IF(L155&lt;=Нормативы!$L$156,"III юн","б/р")))))))))))</f>
        <v>II юн</v>
      </c>
      <c r="N155" s="72" t="str">
        <f>IF(ISBLANK(L155)," ",IF(ISTEXT(L155)," ",IF(L155&lt;=Нормативы!$H$148,"КМС",IF(L155&lt;=Нормативы!$H$149,"КМС",IF(L155&lt;=Нормативы!$L$150,"КМС",IF(L155&lt;=Нормативы!$L$151,"I",IF(L155&lt;=Нормативы!$L$152,"II",IF(L155&lt;=Нормативы!$L$153,"III",IF(L155&lt;=Нормативы!$L$154,"I юн",IF(L155&lt;=Нормативы!$L$155,"II юн",IF(L155&lt;=Нормативы!$L$156,"III юн","б/р")))))))))))</f>
        <v>II юн</v>
      </c>
      <c r="Q155" s="72" t="str">
        <f t="shared" ref="Q155" si="124">IF(ISBLANK(P155)," ",IF(ISTEXT(P155)," ",IF(P155&lt;=$H$148,"МСМК",IF(P155&lt;=$H$149,"МС",IF(P155&lt;=$H$150,"КМС",IF(P155&lt;=$H$151,"I",IF(P155&lt;=$H$152,"II",IF(P155&lt;=$H$153,"III",IF(P155&lt;=$H$154,"I юн",IF(P155&lt;=$H$155,"II юн",IF(P155&lt;=$H$156,"III юн","б/р")))))))))))</f>
        <v xml:space="preserve"> </v>
      </c>
    </row>
    <row r="156" spans="3:33" x14ac:dyDescent="0.25">
      <c r="C156" s="18"/>
      <c r="D156" s="407"/>
      <c r="E156" s="407"/>
      <c r="F156" s="18"/>
      <c r="G156" s="18"/>
      <c r="H156" s="1047">
        <v>530.20000000000005</v>
      </c>
      <c r="I156" s="72" t="str">
        <f>IF(ISBLANK(H156)," ",IF(ISTEXT(H156)," ",IF(H156&lt;=Нормативы!$H$148,"МСМК",IF(H156&lt;=Нормативы!$H$149,"МС",IF(H156&lt;=Нормативы!$H$150,"КМС",IF(H156&lt;=Нормативы!$H$151,"I",IF(H156&lt;=Нормативы!$H$152,"II",IF(H156&lt;=Нормативы!$H$153,"III",IF(H156&lt;=Нормативы!$H$154,"I юн",IF(H156&lt;=Нормативы!$H$155,"II юн",IF(H156&lt;=Нормативы!$H$156,"III юн","б/р")))))))))))</f>
        <v>III юн</v>
      </c>
      <c r="J156" s="72" t="str">
        <f>IF(ISBLANK(H156)," ",IF(ISTEXT(H156)," ",IF(H156&lt;=Нормативы!$H$148,"МСМК",IF(H156&lt;=Нормативы!$H$149,"МС",IF(H156&lt;=Нормативы!$H$150,"КМС",IF(H156&lt;=Нормативы!$H$151,"I",IF(H156&lt;=Нормативы!$H$152,"II",IF(H156&lt;=Нормативы!$H$153,"III",IF(H156&lt;=Нормативы!$H$154,"I юн",IF(H156&lt;=Нормативы!$H$155,"II юн",IF(H156&lt;=Нормативы!$H$156,"III юн","б/р")))))))))))</f>
        <v>III юн</v>
      </c>
      <c r="K156" s="1048"/>
      <c r="L156" s="1047">
        <f t="shared" si="118"/>
        <v>530</v>
      </c>
      <c r="M156" s="72" t="str">
        <f>IF(ISBLANK(L156)," ",IF(ISTEXT(L156)," ",IF(L156&lt;=Нормативы!$H$148,"КМС",IF(L156&lt;=Нормативы!$H$149,"КМС",IF(L156&lt;=Нормативы!$L$150,"КМС",IF(L156&lt;=Нормативы!$L$151,"I",IF(L156&lt;=Нормативы!$L$152,"II",IF(L156&lt;=Нормативы!$L$153,"III",IF(L156&lt;=Нормативы!$L$154,"I юн",IF(L156&lt;=Нормативы!$L$155,"II юн",IF(L156&lt;=Нормативы!$L$156,"III юн","б/р")))))))))))</f>
        <v>III юн</v>
      </c>
      <c r="N156" s="72" t="str">
        <f>IF(ISBLANK(L156)," ",IF(ISTEXT(L156)," ",IF(L156&lt;=Нормативы!$H$148,"КМС",IF(L156&lt;=Нормативы!$H$149,"КМС",IF(L156&lt;=Нормативы!$L$150,"КМС",IF(L156&lt;=Нормативы!$L$151,"I",IF(L156&lt;=Нормативы!$L$152,"II",IF(L156&lt;=Нормативы!$L$153,"III",IF(L156&lt;=Нормативы!$L$154,"I юн",IF(L156&lt;=Нормативы!$L$155,"II юн",IF(L156&lt;=Нормативы!$L$156,"III юн","б/р")))))))))))</f>
        <v>III юн</v>
      </c>
      <c r="Q156" s="72" t="str">
        <f t="shared" ref="Q156" si="125">IF(ISBLANK(P156)," ",IF(ISTEXT(P156)," ",IF(P156&lt;=$H$148,"МСМК",IF(P156&lt;=$H$149,"МС",IF(P156&lt;=$H$150,"КМС",IF(P156&lt;=$H$151,"I",IF(P156&lt;=$H$152,"II",IF(P156&lt;=$H$153,"III",IF(P156&lt;=$H$154,"I юн",IF(P156&lt;=$H$155,"II юн",IF(P156&lt;=$H$156,"III юн","б/р")))))))))))</f>
        <v xml:space="preserve"> </v>
      </c>
    </row>
    <row r="157" spans="3:33" x14ac:dyDescent="0.25">
      <c r="C157" s="18"/>
      <c r="D157" s="407"/>
      <c r="E157" s="407"/>
      <c r="F157" s="18"/>
      <c r="G157" s="18"/>
      <c r="H157" s="1047"/>
      <c r="I157" s="72"/>
      <c r="J157" s="72"/>
      <c r="K157" s="1048"/>
      <c r="L157" s="1047"/>
      <c r="M157" s="72"/>
      <c r="N157" s="72"/>
      <c r="Q157" s="72"/>
    </row>
    <row r="158" spans="3:33" x14ac:dyDescent="0.25">
      <c r="C158" s="467" t="s">
        <v>1157</v>
      </c>
      <c r="D158" s="473"/>
      <c r="E158" s="473"/>
      <c r="F158" s="473"/>
      <c r="G158" s="473"/>
      <c r="H158" s="474"/>
      <c r="I158" s="473"/>
      <c r="J158" s="473"/>
      <c r="K158" s="1057"/>
      <c r="L158" s="473"/>
      <c r="M158" s="473"/>
      <c r="N158" s="473"/>
      <c r="Q158" s="473"/>
    </row>
    <row r="159" spans="3:33" x14ac:dyDescent="0.25">
      <c r="C159" s="473"/>
      <c r="D159" s="473"/>
      <c r="E159" s="473"/>
      <c r="F159" s="473"/>
      <c r="G159" s="473"/>
      <c r="H159" s="471">
        <v>348.9</v>
      </c>
      <c r="I159" s="72" t="str">
        <f>IF(ISBLANK(H159)," ",IF(ISTEXT(H159)," ",IF(H159&lt;=Нормативы!$H$159,"МСМК",IF(H159&lt;=Нормативы!$H$160,"МС",IF(H159&lt;=Нормативы!$H$161,"КМС",IF(H159&lt;=Нормативы!$H$162,"I",IF(H159&lt;=Нормативы!$H$163,"II",IF(H159&lt;=Нормативы!$H$164,"III",IF(H159&lt;=Нормативы!$H$165,"I юн",IF(H159&lt;=Нормативы!$H$166,"II юн",IF(H159&lt;=Нормативы!$H$167,"III юн","б/р")))))))))))</f>
        <v>МСМК</v>
      </c>
      <c r="J159" s="72" t="str">
        <f>IF(ISBLANK(H159)," ",IF(ISTEXT(H159)," ",IF(H159&lt;=Нормативы!$H$159,"МСМК",IF(H159&lt;=Нормативы!$H$160,"МС",IF(H159&lt;=Нормативы!$H$161,"КМС",IF(H159&lt;=Нормативы!$H$162,"I",IF(H159&lt;=Нормативы!$H$163,"II",IF(H159&lt;=Нормативы!$H$164,"III",IF(H159&lt;=Нормативы!$H$165,"I юн",IF(H159&lt;=Нормативы!$H$166,"II юн",IF(H159&lt;=Нормативы!$H$167,"III юн","б/р")))))))))))</f>
        <v>МСМК</v>
      </c>
      <c r="K159" s="1048"/>
      <c r="L159" s="471"/>
      <c r="M159" s="72" t="str">
        <f>IF(ISBLANK(L159)," ",IF(ISTEXT(L159)," ",IF(L159&lt;=Нормативы!$H$159,"КМС",IF(L159&lt;=Нормативы!$H$160,"КМС",IF(L159&lt;=Нормативы!$L$161,"КМС",IF(L159&lt;=Нормативы!$L$162,"I",IF(L159&lt;=Нормативы!$L$163,"II",IF(L159&lt;=Нормативы!$L$164,"III",IF(L159&lt;=Нормативы!$L$165,"I юн",IF(L159&lt;=Нормативы!$L$166,"II юн",IF(L159&lt;=Нормативы!$L$167,"III юн","б/р")))))))))))</f>
        <v xml:space="preserve"> </v>
      </c>
      <c r="N159" s="72" t="str">
        <f>IF(ISBLANK(L159)," ",IF(ISTEXT(L159)," ",IF(L159&lt;=349,"МСМК",IF(L159&lt;=404.4,"МС",IF(L159&lt;=414,"КМС",IF(L159&lt;=430,"I",IF(L159&lt;=448,"II",IF(L159&lt;=508,"III",IF(L159&lt;=534,"I юн",IF(L159&lt;=601,"II юн",IF(L159&lt;=630,"III юн","б/р")))))))))))</f>
        <v xml:space="preserve"> </v>
      </c>
      <c r="O159" s="72"/>
      <c r="Q159" s="72" t="str">
        <f>IF(ISBLANK(P159)," ",IF(ISTEXT(P159)," ",IF(P159&lt;=$H$159,"МСМК",IF(P159&lt;=$H$160,"МС",IF(P159&lt;=$H$161,"КМС",IF(P159&lt;=$H$162,"I",IF(P159&lt;=$H$163,"II",IF(P159&lt;=$H$164,"III",IF(P159&lt;=$H$165,"I юн",IF(P159&lt;=$H$166,"II юн",IF(P159&lt;=$H$167,"III юн","б/р")))))))))))</f>
        <v xml:space="preserve"> </v>
      </c>
    </row>
    <row r="160" spans="3:33" x14ac:dyDescent="0.25">
      <c r="C160" s="473"/>
      <c r="D160" s="473"/>
      <c r="E160" s="473"/>
      <c r="F160" s="473"/>
      <c r="G160" s="473"/>
      <c r="H160" s="471">
        <v>359.5</v>
      </c>
      <c r="I160" s="72" t="str">
        <f>IF(ISBLANK(H160)," ",IF(ISTEXT(H160)," ",IF(H160&lt;=Нормативы!$H$159,"МСМК",IF(H160&lt;=Нормативы!$H$160,"МС",IF(H160&lt;=Нормативы!$H$161,"КМС",IF(H160&lt;=Нормативы!$H$162,"I",IF(H160&lt;=Нормативы!$H$163,"II",IF(H160&lt;=Нормативы!$H$164,"III",IF(H160&lt;=Нормативы!$H$165,"I юн",IF(H160&lt;=Нормативы!$H$166,"II юн",IF(H160&lt;=Нормативы!$H$167,"III юн","б/р")))))))))))</f>
        <v>МС</v>
      </c>
      <c r="J160" s="72" t="str">
        <f>IF(ISBLANK(H160)," ",IF(ISTEXT(H160)," ",IF(H160&lt;=Нормативы!$H$159,"МСМК",IF(H160&lt;=Нормативы!$H$160,"МС",IF(H160&lt;=Нормативы!$H$161,"КМС",IF(H160&lt;=Нормативы!$H$162,"I",IF(H160&lt;=Нормативы!$H$163,"II",IF(H160&lt;=Нормативы!$H$164,"III",IF(H160&lt;=Нормативы!$H$165,"I юн",IF(H160&lt;=Нормативы!$H$166,"II юн",IF(H160&lt;=Нормативы!$H$167,"III юн","б/р")))))))))))</f>
        <v>МС</v>
      </c>
      <c r="K160" s="1048"/>
      <c r="L160" s="471"/>
      <c r="M160" s="72" t="str">
        <f>IF(ISBLANK(L160)," ",IF(ISTEXT(L160)," ",IF(L160&lt;=Нормативы!$H$159,"КМС",IF(L160&lt;=Нормативы!$H$160,"КМС",IF(L160&lt;=Нормативы!$L$161,"КМС",IF(L160&lt;=Нормативы!$L$162,"I",IF(L160&lt;=Нормативы!$L$163,"II",IF(L160&lt;=Нормативы!$L$164,"III",IF(L160&lt;=Нормативы!$L$165,"I юн",IF(L160&lt;=Нормативы!$L$166,"II юн",IF(L160&lt;=Нормативы!$L$167,"III юн","б/р")))))))))))</f>
        <v xml:space="preserve"> </v>
      </c>
      <c r="N160" s="72" t="str">
        <f>IF(ISBLANK(L160)," ",IF(ISTEXT(L160)," ",IF(L160&lt;=349,"МСМК",IF(L160&lt;=404.4,"МС",IF(L160&lt;=414,"КМС",IF(L160&lt;=430,"I",IF(L160&lt;=448,"II",IF(L160&lt;=508,"III",IF(L160&lt;=534,"I юн",IF(L160&lt;=601,"II юн",IF(L160&lt;=630,"III юн","б/р")))))))))))</f>
        <v xml:space="preserve"> </v>
      </c>
      <c r="O160" s="72"/>
      <c r="Q160" s="72" t="str">
        <f t="shared" ref="Q160" si="126">IF(ISBLANK(P160)," ",IF(ISTEXT(P160)," ",IF(P160&lt;=$H$159,"МСМК",IF(P160&lt;=$H$160,"МС",IF(P160&lt;=$H$161,"КМС",IF(P160&lt;=$H$162,"I",IF(P160&lt;=$H$163,"II",IF(P160&lt;=$H$164,"III",IF(P160&lt;=$H$165,"I юн",IF(P160&lt;=$H$166,"II юн",IF(P160&lt;=$H$167,"III юн","б/р")))))))))))</f>
        <v xml:space="preserve"> </v>
      </c>
    </row>
    <row r="161" spans="3:33" x14ac:dyDescent="0.25">
      <c r="C161" s="473"/>
      <c r="D161" s="473"/>
      <c r="E161" s="473"/>
      <c r="F161" s="473"/>
      <c r="G161" s="473"/>
      <c r="H161" s="471">
        <v>412.8</v>
      </c>
      <c r="I161" s="72" t="str">
        <f>IF(ISBLANK(H161)," ",IF(ISTEXT(H161)," ",IF(H161&lt;=Нормативы!$H$159,"МСМК",IF(H161&lt;=Нормативы!$H$160,"МС",IF(H161&lt;=Нормативы!$H$161,"КМС",IF(H161&lt;=Нормативы!$H$162,"I",IF(H161&lt;=Нормативы!$H$163,"II",IF(H161&lt;=Нормативы!$H$164,"III",IF(H161&lt;=Нормативы!$H$165,"I юн",IF(H161&lt;=Нормативы!$H$166,"II юн",IF(H161&lt;=Нормативы!$H$167,"III юн","б/р")))))))))))</f>
        <v>КМС</v>
      </c>
      <c r="J161" s="72" t="str">
        <f>IF(ISBLANK(H161)," ",IF(ISTEXT(H161)," ",IF(H161&lt;=Нормативы!$H$159,"МСМК",IF(H161&lt;=Нормативы!$H$160,"МС",IF(H161&lt;=Нормативы!$H$161,"КМС",IF(H161&lt;=Нормативы!$H$162,"I",IF(H161&lt;=Нормативы!$H$163,"II",IF(H161&lt;=Нормативы!$H$164,"III",IF(H161&lt;=Нормативы!$H$165,"I юн",IF(H161&lt;=Нормативы!$H$166,"II юн",IF(H161&lt;=Нормативы!$H$167,"III юн","б/р")))))))))))</f>
        <v>КМС</v>
      </c>
      <c r="K161" s="1048"/>
      <c r="L161" s="1047">
        <f t="shared" ref="L161:L167" si="127">H161-0.2</f>
        <v>412.6</v>
      </c>
      <c r="M161" s="72" t="str">
        <f>IF(ISBLANK(L161)," ",IF(ISTEXT(L161)," ",IF(L161&lt;=Нормативы!$H$159,"КМС",IF(L161&lt;=Нормативы!$H$160,"КМС",IF(L161&lt;=Нормативы!$L$161,"КМС",IF(L161&lt;=Нормативы!$L$162,"I",IF(L161&lt;=Нормативы!$L$163,"II",IF(L161&lt;=Нормативы!$L$164,"III",IF(L161&lt;=Нормативы!$L$165,"I юн",IF(L161&lt;=Нормативы!$L$166,"II юн",IF(L161&lt;=Нормативы!$L$167,"III юн","б/р")))))))))))</f>
        <v>КМС</v>
      </c>
      <c r="N161" s="72" t="str">
        <f>IF(ISBLANK(L161)," ",IF(ISTEXT(L161)," ",IF(L161&lt;=Нормативы!$H$159,"КМС",IF(L161&lt;=Нормативы!$H$160,"КМС",IF(L161&lt;=Нормативы!$L$161,"КМС",IF(L161&lt;=Нормативы!$L$162,"I",IF(L161&lt;=Нормативы!$L$163,"II",IF(L161&lt;=Нормативы!$L$164,"III",IF(L161&lt;=Нормативы!$L$165,"I юн",IF(L161&lt;=Нормативы!$L$166,"II юн",IF(L161&lt;=Нормативы!$L$167,"III юн","б/р")))))))))))</f>
        <v>КМС</v>
      </c>
      <c r="O161" s="72"/>
      <c r="Q161" s="72" t="str">
        <f t="shared" ref="Q161" si="128">IF(ISBLANK(P161)," ",IF(ISTEXT(P161)," ",IF(P161&lt;=$H$159,"МСМК",IF(P161&lt;=$H$160,"МС",IF(P161&lt;=$H$161,"КМС",IF(P161&lt;=$H$162,"I",IF(P161&lt;=$H$163,"II",IF(P161&lt;=$H$164,"III",IF(P161&lt;=$H$165,"I юн",IF(P161&lt;=$H$166,"II юн",IF(P161&lt;=$H$167,"III юн","б/р")))))))))))</f>
        <v xml:space="preserve"> </v>
      </c>
    </row>
    <row r="162" spans="3:33" x14ac:dyDescent="0.25">
      <c r="C162" s="473"/>
      <c r="D162" s="473"/>
      <c r="E162" s="473"/>
      <c r="F162" s="473"/>
      <c r="G162" s="473"/>
      <c r="H162" s="471">
        <v>428.2</v>
      </c>
      <c r="I162" s="72" t="str">
        <f>IF(ISBLANK(H162)," ",IF(ISTEXT(H162)," ",IF(H162&lt;=Нормативы!$H$159,"МСМК",IF(H162&lt;=Нормативы!$H$160,"МС",IF(H162&lt;=Нормативы!$H$161,"КМС",IF(H162&lt;=Нормативы!$H$162,"I",IF(H162&lt;=Нормативы!$H$163,"II",IF(H162&lt;=Нормативы!$H$164,"III",IF(H162&lt;=Нормативы!$H$165,"I юн",IF(H162&lt;=Нормативы!$H$166,"II юн",IF(H162&lt;=Нормативы!$H$167,"III юн","б/р")))))))))))</f>
        <v>I</v>
      </c>
      <c r="J162" s="72" t="str">
        <f>IF(ISBLANK(H162)," ",IF(ISTEXT(H162)," ",IF(H162&lt;=Нормативы!$H$159,"МСМК",IF(H162&lt;=Нормативы!$H$160,"МС",IF(H162&lt;=Нормативы!$H$161,"КМС",IF(H162&lt;=Нормативы!$H$162,"I",IF(H162&lt;=Нормативы!$H$163,"II",IF(H162&lt;=Нормативы!$H$164,"III",IF(H162&lt;=Нормативы!$H$165,"I юн",IF(H162&lt;=Нормативы!$H$166,"II юн",IF(H162&lt;=Нормативы!$H$167,"III юн","б/р")))))))))))</f>
        <v>I</v>
      </c>
      <c r="K162" s="1048"/>
      <c r="L162" s="1047">
        <f t="shared" si="127"/>
        <v>428</v>
      </c>
      <c r="M162" s="72" t="str">
        <f>IF(ISBLANK(L162)," ",IF(ISTEXT(L162)," ",IF(L162&lt;=Нормативы!$H$159,"КМС",IF(L162&lt;=Нормативы!$H$160,"КМС",IF(L162&lt;=Нормативы!$L$161,"КМС",IF(L162&lt;=Нормативы!$L$162,"I",IF(L162&lt;=Нормативы!$L$163,"II",IF(L162&lt;=Нормативы!$L$164,"III",IF(L162&lt;=Нормативы!$L$165,"I юн",IF(L162&lt;=Нормативы!$L$166,"II юн",IF(L162&lt;=Нормативы!$L$167,"III юн","б/р")))))))))))</f>
        <v>I</v>
      </c>
      <c r="N162" s="72" t="str">
        <f>IF(ISBLANK(L162)," ",IF(ISTEXT(L162)," ",IF(L162&lt;=Нормативы!$H$159,"КМС",IF(L162&lt;=Нормативы!$H$160,"КМС",IF(L162&lt;=Нормативы!$L$161,"КМС",IF(L162&lt;=Нормативы!$L$162,"I",IF(L162&lt;=Нормативы!$L$163,"II",IF(L162&lt;=Нормативы!$L$164,"III",IF(L162&lt;=Нормативы!$L$165,"I юн",IF(L162&lt;=Нормативы!$L$166,"II юн",IF(L162&lt;=Нормативы!$L$167,"III юн","б/р")))))))))))</f>
        <v>I</v>
      </c>
      <c r="O162" s="72"/>
      <c r="Q162" s="72" t="str">
        <f t="shared" ref="Q162" si="129">IF(ISBLANK(P162)," ",IF(ISTEXT(P162)," ",IF(P162&lt;=$H$159,"МСМК",IF(P162&lt;=$H$160,"МС",IF(P162&lt;=$H$161,"КМС",IF(P162&lt;=$H$162,"I",IF(P162&lt;=$H$163,"II",IF(P162&lt;=$H$164,"III",IF(P162&lt;=$H$165,"I юн",IF(P162&lt;=$H$166,"II юн",IF(P162&lt;=$H$167,"III юн","б/р")))))))))))</f>
        <v xml:space="preserve"> </v>
      </c>
    </row>
    <row r="163" spans="3:33" x14ac:dyDescent="0.25">
      <c r="C163" s="473"/>
      <c r="D163" s="473"/>
      <c r="E163" s="473"/>
      <c r="F163" s="473"/>
      <c r="G163" s="473"/>
      <c r="H163" s="471">
        <v>446.7</v>
      </c>
      <c r="I163" s="72" t="str">
        <f>IF(ISBLANK(H163)," ",IF(ISTEXT(H163)," ",IF(H163&lt;=Нормативы!$H$159,"МСМК",IF(H163&lt;=Нормативы!$H$160,"МС",IF(H163&lt;=Нормативы!$H$161,"КМС",IF(H163&lt;=Нормативы!$H$162,"I",IF(H163&lt;=Нормативы!$H$163,"II",IF(H163&lt;=Нормативы!$H$164,"III",IF(H163&lt;=Нормативы!$H$165,"I юн",IF(H163&lt;=Нормативы!$H$166,"II юн",IF(H163&lt;=Нормативы!$H$167,"III юн","б/р")))))))))))</f>
        <v>II</v>
      </c>
      <c r="J163" s="72" t="str">
        <f>IF(ISBLANK(H163)," ",IF(ISTEXT(H163)," ",IF(H163&lt;=Нормативы!$H$159,"МСМК",IF(H163&lt;=Нормативы!$H$160,"МС",IF(H163&lt;=Нормативы!$H$161,"КМС",IF(H163&lt;=Нормативы!$H$162,"I",IF(H163&lt;=Нормативы!$H$163,"II",IF(H163&lt;=Нормативы!$H$164,"III",IF(H163&lt;=Нормативы!$H$165,"I юн",IF(H163&lt;=Нормативы!$H$166,"II юн",IF(H163&lt;=Нормативы!$H$167,"III юн","б/р")))))))))))</f>
        <v>II</v>
      </c>
      <c r="K163" s="1048"/>
      <c r="L163" s="1047">
        <f t="shared" si="127"/>
        <v>446.5</v>
      </c>
      <c r="M163" s="72" t="str">
        <f>IF(ISBLANK(L163)," ",IF(ISTEXT(L163)," ",IF(L163&lt;=Нормативы!$H$159,"КМС",IF(L163&lt;=Нормативы!$H$160,"КМС",IF(L163&lt;=Нормативы!$L$161,"КМС",IF(L163&lt;=Нормативы!$L$162,"I",IF(L163&lt;=Нормативы!$L$163,"II",IF(L163&lt;=Нормативы!$L$164,"III",IF(L163&lt;=Нормативы!$L$165,"I юн",IF(L163&lt;=Нормативы!$L$166,"II юн",IF(L163&lt;=Нормативы!$L$167,"III юн","б/р")))))))))))</f>
        <v>II</v>
      </c>
      <c r="N163" s="72" t="str">
        <f>IF(ISBLANK(L163)," ",IF(ISTEXT(L163)," ",IF(L163&lt;=Нормативы!$H$159,"КМС",IF(L163&lt;=Нормативы!$H$160,"КМС",IF(L163&lt;=Нормативы!$L$161,"КМС",IF(L163&lt;=Нормативы!$L$162,"I",IF(L163&lt;=Нормативы!$L$163,"II",IF(L163&lt;=Нормативы!$L$164,"III",IF(L163&lt;=Нормативы!$L$165,"I юн",IF(L163&lt;=Нормативы!$L$166,"II юн",IF(L163&lt;=Нормативы!$L$167,"III юн","б/р")))))))))))</f>
        <v>II</v>
      </c>
      <c r="O163" s="72"/>
      <c r="Q163" s="72" t="str">
        <f t="shared" ref="Q163" si="130">IF(ISBLANK(P163)," ",IF(ISTEXT(P163)," ",IF(P163&lt;=$H$159,"МСМК",IF(P163&lt;=$H$160,"МС",IF(P163&lt;=$H$161,"КМС",IF(P163&lt;=$H$162,"I",IF(P163&lt;=$H$163,"II",IF(P163&lt;=$H$164,"III",IF(P163&lt;=$H$165,"I юн",IF(P163&lt;=$H$166,"II юн",IF(P163&lt;=$H$167,"III юн","б/р")))))))))))</f>
        <v xml:space="preserve"> </v>
      </c>
    </row>
    <row r="164" spans="3:33" x14ac:dyDescent="0.25">
      <c r="C164" s="473"/>
      <c r="D164" s="473"/>
      <c r="E164" s="473"/>
      <c r="F164" s="473"/>
      <c r="G164" s="473"/>
      <c r="H164" s="471">
        <v>506.2</v>
      </c>
      <c r="I164" s="72" t="str">
        <f>IF(ISBLANK(H164)," ",IF(ISTEXT(H164)," ",IF(H164&lt;=Нормативы!$H$159,"МСМК",IF(H164&lt;=Нормативы!$H$160,"МС",IF(H164&lt;=Нормативы!$H$161,"КМС",IF(H164&lt;=Нормативы!$H$162,"I",IF(H164&lt;=Нормативы!$H$163,"II",IF(H164&lt;=Нормативы!$H$164,"III",IF(H164&lt;=Нормативы!$H$165,"I юн",IF(H164&lt;=Нормативы!$H$166,"II юн",IF(H164&lt;=Нормативы!$H$167,"III юн","б/р")))))))))))</f>
        <v>III</v>
      </c>
      <c r="J164" s="72" t="str">
        <f>IF(ISBLANK(H164)," ",IF(ISTEXT(H164)," ",IF(H164&lt;=Нормативы!$H$159,"МСМК",IF(H164&lt;=Нормативы!$H$160,"МС",IF(H164&lt;=Нормативы!$H$161,"КМС",IF(H164&lt;=Нормативы!$H$162,"I",IF(H164&lt;=Нормативы!$H$163,"II",IF(H164&lt;=Нормативы!$H$164,"III",IF(H164&lt;=Нормативы!$H$165,"I юн",IF(H164&lt;=Нормативы!$H$166,"II юн",IF(H164&lt;=Нормативы!$H$167,"III юн","б/р")))))))))))</f>
        <v>III</v>
      </c>
      <c r="K164" s="1048"/>
      <c r="L164" s="1047">
        <f t="shared" si="127"/>
        <v>506</v>
      </c>
      <c r="M164" s="72" t="str">
        <f>IF(ISBLANK(L164)," ",IF(ISTEXT(L164)," ",IF(L164&lt;=Нормативы!$H$159,"КМС",IF(L164&lt;=Нормативы!$H$160,"КМС",IF(L164&lt;=Нормативы!$L$161,"КМС",IF(L164&lt;=Нормативы!$L$162,"I",IF(L164&lt;=Нормативы!$L$163,"II",IF(L164&lt;=Нормативы!$L$164,"III",IF(L164&lt;=Нормативы!$L$165,"I юн",IF(L164&lt;=Нормативы!$L$166,"II юн",IF(L164&lt;=Нормативы!$L$167,"III юн","б/р")))))))))))</f>
        <v>III</v>
      </c>
      <c r="N164" s="72" t="str">
        <f>IF(ISBLANK(L164)," ",IF(ISTEXT(L164)," ",IF(L164&lt;=Нормативы!$H$159,"КМС",IF(L164&lt;=Нормативы!$H$160,"КМС",IF(L164&lt;=Нормативы!$L$161,"КМС",IF(L164&lt;=Нормативы!$L$162,"I",IF(L164&lt;=Нормативы!$L$163,"II",IF(L164&lt;=Нормативы!$L$164,"III",IF(L164&lt;=Нормативы!$L$165,"I юн",IF(L164&lt;=Нормативы!$L$166,"II юн",IF(L164&lt;=Нормативы!$L$167,"III юн","б/р")))))))))))</f>
        <v>III</v>
      </c>
      <c r="O164" s="72"/>
      <c r="Q164" s="72" t="str">
        <f t="shared" ref="Q164" si="131">IF(ISBLANK(P164)," ",IF(ISTEXT(P164)," ",IF(P164&lt;=$H$159,"МСМК",IF(P164&lt;=$H$160,"МС",IF(P164&lt;=$H$161,"КМС",IF(P164&lt;=$H$162,"I",IF(P164&lt;=$H$163,"II",IF(P164&lt;=$H$164,"III",IF(P164&lt;=$H$165,"I юн",IF(P164&lt;=$H$166,"II юн",IF(P164&lt;=$H$167,"III юн","б/р")))))))))))</f>
        <v xml:space="preserve"> </v>
      </c>
    </row>
    <row r="165" spans="3:33" x14ac:dyDescent="0.25">
      <c r="C165" s="473"/>
      <c r="D165" s="473"/>
      <c r="E165" s="473"/>
      <c r="F165" s="473"/>
      <c r="G165" s="473"/>
      <c r="H165" s="471">
        <v>530.20000000000005</v>
      </c>
      <c r="I165" s="72" t="str">
        <f>IF(ISBLANK(H165)," ",IF(ISTEXT(H165)," ",IF(H165&lt;=Нормативы!$H$159,"МСМК",IF(H165&lt;=Нормативы!$H$160,"МС",IF(H165&lt;=Нормативы!$H$161,"КМС",IF(H165&lt;=Нормативы!$H$162,"I",IF(H165&lt;=Нормативы!$H$163,"II",IF(H165&lt;=Нормативы!$H$164,"III",IF(H165&lt;=Нормативы!$H$165,"I юн",IF(H165&lt;=Нормативы!$H$166,"II юн",IF(H165&lt;=Нормативы!$H$167,"III юн","б/р")))))))))))</f>
        <v>I юн</v>
      </c>
      <c r="J165" s="72" t="str">
        <f>IF(ISBLANK(H165)," ",IF(ISTEXT(H165)," ",IF(H165&lt;=Нормативы!$H$159,"МСМК",IF(H165&lt;=Нормативы!$H$160,"МС",IF(H165&lt;=Нормативы!$H$161,"КМС",IF(H165&lt;=Нормативы!$H$162,"I",IF(H165&lt;=Нормативы!$H$163,"II",IF(H165&lt;=Нормативы!$H$164,"III",IF(H165&lt;=Нормативы!$H$165,"I юн",IF(H165&lt;=Нормативы!$H$166,"II юн",IF(H165&lt;=Нормативы!$H$167,"III юн","б/р")))))))))))</f>
        <v>I юн</v>
      </c>
      <c r="K165" s="1048"/>
      <c r="L165" s="1047">
        <f t="shared" si="127"/>
        <v>530</v>
      </c>
      <c r="M165" s="72" t="str">
        <f>IF(ISBLANK(L165)," ",IF(ISTEXT(L165)," ",IF(L165&lt;=Нормативы!$H$159,"КМС",IF(L165&lt;=Нормативы!$H$160,"КМС",IF(L165&lt;=Нормативы!$L$161,"КМС",IF(L165&lt;=Нормативы!$L$162,"I",IF(L165&lt;=Нормативы!$L$163,"II",IF(L165&lt;=Нормативы!$L$164,"III",IF(L165&lt;=Нормативы!$L$165,"I юн",IF(L165&lt;=Нормативы!$L$166,"II юн",IF(L165&lt;=Нормативы!$L$167,"III юн","б/р")))))))))))</f>
        <v>I юн</v>
      </c>
      <c r="N165" s="72" t="str">
        <f>IF(ISBLANK(L165)," ",IF(ISTEXT(L165)," ",IF(L165&lt;=Нормативы!$H$159,"КМС",IF(L165&lt;=Нормативы!$H$160,"КМС",IF(L165&lt;=Нормативы!$L$161,"КМС",IF(L165&lt;=Нормативы!$L$162,"I",IF(L165&lt;=Нормативы!$L$163,"II",IF(L165&lt;=Нормативы!$L$164,"III",IF(L165&lt;=Нормативы!$L$165,"I юн",IF(L165&lt;=Нормативы!$L$166,"II юн",IF(L165&lt;=Нормативы!$L$167,"III юн","б/р")))))))))))</f>
        <v>I юн</v>
      </c>
      <c r="O165" s="72"/>
      <c r="Q165" s="72" t="str">
        <f t="shared" ref="Q165" si="132">IF(ISBLANK(P165)," ",IF(ISTEXT(P165)," ",IF(P165&lt;=$H$159,"МСМК",IF(P165&lt;=$H$160,"МС",IF(P165&lt;=$H$161,"КМС",IF(P165&lt;=$H$162,"I",IF(P165&lt;=$H$163,"II",IF(P165&lt;=$H$164,"III",IF(P165&lt;=$H$165,"I юн",IF(P165&lt;=$H$166,"II юн",IF(P165&lt;=$H$167,"III юн","б/р")))))))))))</f>
        <v xml:space="preserve"> </v>
      </c>
    </row>
    <row r="166" spans="3:33" x14ac:dyDescent="0.25">
      <c r="C166" s="473"/>
      <c r="D166" s="473"/>
      <c r="E166" s="473"/>
      <c r="F166" s="473"/>
      <c r="G166" s="473"/>
      <c r="H166" s="471">
        <v>558.20000000000005</v>
      </c>
      <c r="I166" s="72" t="str">
        <f>IF(ISBLANK(H166)," ",IF(ISTEXT(H166)," ",IF(H166&lt;=Нормативы!$H$159,"МСМК",IF(H166&lt;=Нормативы!$H$160,"МС",IF(H166&lt;=Нормативы!$H$161,"КМС",IF(H166&lt;=Нормативы!$H$162,"I",IF(H166&lt;=Нормативы!$H$163,"II",IF(H166&lt;=Нормативы!$H$164,"III",IF(H166&lt;=Нормативы!$H$165,"I юн",IF(H166&lt;=Нормативы!$H$166,"II юн",IF(H166&lt;=Нормативы!$H$167,"III юн","б/р")))))))))))</f>
        <v>II юн</v>
      </c>
      <c r="J166" s="72" t="str">
        <f>IF(ISBLANK(H166)," ",IF(ISTEXT(H166)," ",IF(H166&lt;=Нормативы!$H$159,"МСМК",IF(H166&lt;=Нормативы!$H$160,"МС",IF(H166&lt;=Нормативы!$H$161,"КМС",IF(H166&lt;=Нормативы!$H$162,"I",IF(H166&lt;=Нормативы!$H$163,"II",IF(H166&lt;=Нормативы!$H$164,"III",IF(H166&lt;=Нормативы!$H$165,"I юн",IF(H166&lt;=Нормативы!$H$166,"II юн",IF(H166&lt;=Нормативы!$H$167,"III юн","б/р")))))))))))</f>
        <v>II юн</v>
      </c>
      <c r="K166" s="1048"/>
      <c r="L166" s="1047">
        <f t="shared" si="127"/>
        <v>558</v>
      </c>
      <c r="M166" s="72" t="str">
        <f>IF(ISBLANK(L166)," ",IF(ISTEXT(L166)," ",IF(L166&lt;=Нормативы!$H$159,"КМС",IF(L166&lt;=Нормативы!$H$160,"КМС",IF(L166&lt;=Нормативы!$L$161,"КМС",IF(L166&lt;=Нормативы!$L$162,"I",IF(L166&lt;=Нормативы!$L$163,"II",IF(L166&lt;=Нормативы!$L$164,"III",IF(L166&lt;=Нормативы!$L$165,"I юн",IF(L166&lt;=Нормативы!$L$166,"II юн",IF(L166&lt;=Нормативы!$L$167,"III юн","б/р")))))))))))</f>
        <v>II юн</v>
      </c>
      <c r="N166" s="72" t="str">
        <f>IF(ISBLANK(L166)," ",IF(ISTEXT(L166)," ",IF(L166&lt;=Нормативы!$H$159,"КМС",IF(L166&lt;=Нормативы!$H$160,"КМС",IF(L166&lt;=Нормативы!$L$161,"КМС",IF(L166&lt;=Нормативы!$L$162,"I",IF(L166&lt;=Нормативы!$L$163,"II",IF(L166&lt;=Нормативы!$L$164,"III",IF(L166&lt;=Нормативы!$L$165,"I юн",IF(L166&lt;=Нормативы!$L$166,"II юн",IF(L166&lt;=Нормативы!$L$167,"III юн","б/р")))))))))))</f>
        <v>II юн</v>
      </c>
      <c r="O166" s="72"/>
      <c r="Q166" s="72" t="str">
        <f t="shared" ref="Q166" si="133">IF(ISBLANK(P166)," ",IF(ISTEXT(P166)," ",IF(P166&lt;=$H$159,"МСМК",IF(P166&lt;=$H$160,"МС",IF(P166&lt;=$H$161,"КМС",IF(P166&lt;=$H$162,"I",IF(P166&lt;=$H$163,"II",IF(P166&lt;=$H$164,"III",IF(P166&lt;=$H$165,"I юн",IF(P166&lt;=$H$166,"II юн",IF(P166&lt;=$H$167,"III юн","б/р")))))))))))</f>
        <v xml:space="preserve"> </v>
      </c>
    </row>
    <row r="167" spans="3:33" x14ac:dyDescent="0.25">
      <c r="C167" s="473"/>
      <c r="D167" s="473"/>
      <c r="E167" s="473"/>
      <c r="F167" s="473"/>
      <c r="G167" s="473"/>
      <c r="H167" s="471">
        <v>626.20000000000005</v>
      </c>
      <c r="I167" s="72" t="str">
        <f>IF(ISBLANK(H167)," ",IF(ISTEXT(H167)," ",IF(H167&lt;=Нормативы!$H$159,"МСМК",IF(H167&lt;=Нормативы!$H$160,"МС",IF(H167&lt;=Нормативы!$H$161,"КМС",IF(H167&lt;=Нормативы!$H$162,"I",IF(H167&lt;=Нормативы!$H$163,"II",IF(H167&lt;=Нормативы!$H$164,"III",IF(H167&lt;=Нормативы!$H$165,"I юн",IF(H167&lt;=Нормативы!$H$166,"II юн",IF(H167&lt;=Нормативы!$H$167,"III юн","б/р")))))))))))</f>
        <v>III юн</v>
      </c>
      <c r="J167" s="72" t="str">
        <f>IF(ISBLANK(H167)," ",IF(ISTEXT(H167)," ",IF(H167&lt;=Нормативы!$H$159,"МСМК",IF(H167&lt;=Нормативы!$H$160,"МС",IF(H167&lt;=Нормативы!$H$161,"КМС",IF(H167&lt;=Нормативы!$H$162,"I",IF(H167&lt;=Нормативы!$H$163,"II",IF(H167&lt;=Нормативы!$H$164,"III",IF(H167&lt;=Нормативы!$H$165,"I юн",IF(H167&lt;=Нормативы!$H$166,"II юн",IF(H167&lt;=Нормативы!$H$167,"III юн","б/р")))))))))))</f>
        <v>III юн</v>
      </c>
      <c r="K167" s="1048"/>
      <c r="L167" s="1047">
        <f t="shared" si="127"/>
        <v>626</v>
      </c>
      <c r="M167" s="72" t="str">
        <f>IF(ISBLANK(L167)," ",IF(ISTEXT(L167)," ",IF(L167&lt;=Нормативы!$H$159,"КМС",IF(L167&lt;=Нормативы!$H$160,"КМС",IF(L167&lt;=Нормативы!$L$161,"КМС",IF(L167&lt;=Нормативы!$L$162,"I",IF(L167&lt;=Нормативы!$L$163,"II",IF(L167&lt;=Нормативы!$L$164,"III",IF(L167&lt;=Нормативы!$L$165,"I юн",IF(L167&lt;=Нормативы!$L$166,"II юн",IF(L167&lt;=Нормативы!$L$167,"III юн","б/р")))))))))))</f>
        <v>III юн</v>
      </c>
      <c r="N167" s="72" t="str">
        <f>IF(ISBLANK(L167)," ",IF(ISTEXT(L167)," ",IF(L167&lt;=Нормативы!$H$159,"КМС",IF(L167&lt;=Нормативы!$H$160,"КМС",IF(L167&lt;=Нормативы!$L$161,"КМС",IF(L167&lt;=Нормативы!$L$162,"I",IF(L167&lt;=Нормативы!$L$163,"II",IF(L167&lt;=Нормативы!$L$164,"III",IF(L167&lt;=Нормативы!$L$165,"I юн",IF(L167&lt;=Нормативы!$L$166,"II юн",IF(L167&lt;=Нормативы!$L$167,"III юн","б/р")))))))))))</f>
        <v>III юн</v>
      </c>
      <c r="O167" s="72"/>
      <c r="Q167" s="72" t="str">
        <f t="shared" ref="Q167" si="134">IF(ISBLANK(P167)," ",IF(ISTEXT(P167)," ",IF(P167&lt;=$H$159,"МСМК",IF(P167&lt;=$H$160,"МС",IF(P167&lt;=$H$161,"КМС",IF(P167&lt;=$H$162,"I",IF(P167&lt;=$H$163,"II",IF(P167&lt;=$H$164,"III",IF(P167&lt;=$H$165,"I юн",IF(P167&lt;=$H$166,"II юн",IF(P167&lt;=$H$167,"III юн","б/р")))))))))))</f>
        <v xml:space="preserve"> </v>
      </c>
    </row>
    <row r="168" spans="3:33" x14ac:dyDescent="0.25">
      <c r="C168" s="473"/>
      <c r="D168" s="473"/>
      <c r="E168" s="473"/>
      <c r="F168" s="473"/>
      <c r="G168" s="473"/>
      <c r="H168" s="1047"/>
      <c r="I168" s="473"/>
      <c r="J168" s="473"/>
      <c r="K168" s="1048"/>
      <c r="L168" s="473"/>
      <c r="M168" s="473"/>
      <c r="N168" s="473"/>
      <c r="P168" s="1055"/>
      <c r="Q168" s="473"/>
      <c r="R168" s="1055"/>
      <c r="S168" s="1055"/>
      <c r="T168" s="1055"/>
      <c r="U168" s="1055"/>
      <c r="V168" s="1055"/>
      <c r="W168" s="1055"/>
      <c r="X168" s="1055"/>
      <c r="Y168" s="1055"/>
      <c r="Z168" s="1055"/>
      <c r="AA168" s="1055"/>
      <c r="AB168" s="1055"/>
      <c r="AC168" s="1055"/>
      <c r="AD168" s="1055"/>
      <c r="AE168" s="1055"/>
      <c r="AF168" s="1055"/>
      <c r="AG168" s="1055"/>
    </row>
    <row r="169" spans="3:33" x14ac:dyDescent="0.25">
      <c r="C169" s="467" t="s">
        <v>1158</v>
      </c>
      <c r="D169" s="473"/>
      <c r="E169" s="473"/>
      <c r="F169" s="473"/>
      <c r="G169" s="473"/>
      <c r="H169" s="471"/>
      <c r="I169" s="473"/>
      <c r="J169" s="473"/>
      <c r="K169" s="1057"/>
      <c r="L169" s="473"/>
      <c r="M169" s="473"/>
      <c r="N169" s="473"/>
      <c r="P169" s="1056"/>
      <c r="Q169" s="473"/>
      <c r="R169" s="1056"/>
      <c r="S169" s="1056"/>
      <c r="T169" s="1056"/>
      <c r="U169" s="1056"/>
      <c r="V169" s="1056"/>
      <c r="W169" s="1056"/>
      <c r="X169" s="1056"/>
      <c r="Y169" s="1056"/>
      <c r="Z169" s="1056"/>
      <c r="AA169" s="1056"/>
      <c r="AB169" s="1056"/>
      <c r="AC169" s="1056"/>
      <c r="AD169" s="1056"/>
      <c r="AE169" s="1056"/>
      <c r="AF169" s="1056"/>
      <c r="AG169" s="1056"/>
    </row>
    <row r="170" spans="3:33" x14ac:dyDescent="0.25">
      <c r="C170" s="473"/>
      <c r="D170" s="473"/>
      <c r="E170" s="473"/>
      <c r="F170" s="473"/>
      <c r="G170" s="473"/>
      <c r="H170" s="471">
        <v>332.4</v>
      </c>
      <c r="I170" s="72" t="str">
        <f>IF(ISBLANK(H170)," ",IF(ISTEXT(H170)," ",IF(H170&lt;=Нормативы!$H$170,"МСМК",IF(H170&lt;=Нормативы!$H$171,"МС",IF(H170&lt;=Нормативы!$H$172,"КМС",IF(H170&lt;=Нормативы!$H$173,"I",IF(H170&lt;=Нормативы!$H$174,"II",IF(H170&lt;=Нормативы!$H$175,"III",IF(H170&lt;=Нормативы!$H$176,"I юн",IF(H170&lt;=Нормативы!$H$177,"II юн",IF(H170&lt;=Нормативы!$H$178,"III юн","б/р")))))))))))</f>
        <v>МСМК</v>
      </c>
      <c r="J170" s="72" t="str">
        <f>IF(ISBLANK(H170)," ",IF(ISTEXT(H170)," ",IF(H170&lt;=Нормативы!$H$170,"МСМК",IF(H170&lt;=Нормативы!$H$171,"МС",IF(H170&lt;=Нормативы!$H$172,"КМС",IF(H170&lt;=Нормативы!$H$173,"I",IF(H170&lt;=Нормативы!$H$174,"II",IF(H170&lt;=Нормативы!$H$175,"III",IF(H170&lt;=Нормативы!$H$176,"I юн",IF(H170&lt;=Нормативы!$H$177,"II юн",IF(H170&lt;=Нормативы!$H$178,"III юн","б/р")))))))))))</f>
        <v>МСМК</v>
      </c>
      <c r="K170" s="1062"/>
      <c r="L170" s="471"/>
      <c r="M170" s="72" t="str">
        <f>IF(ISBLANK(L170)," ",IF(ISTEXT(L170)," ",IF(L170&lt;=Нормативы!$H$170,"КМС",IF(L170&lt;=Нормативы!$H$171,"КМС",IF(L170&lt;=Нормативы!$L$172,"КМС",IF(L170&lt;=Нормативы!$L$173,"I",IF(L170&lt;=Нормативы!$L$174,"II",IF(L170&lt;=Нормативы!$L$175,"III",IF(L170&lt;=Нормативы!$L$176,"I юн",IF(L170&lt;=Нормативы!$L$177,"II юн",IF(L170&lt;=Нормативы!$L$178,"III юн","б/р")))))))))))</f>
        <v xml:space="preserve"> </v>
      </c>
      <c r="N170" s="72" t="str">
        <f>IF(ISBLANK(L170)," ",IF(ISTEXT(L170)," ",IF(L170&lt;=332.5,"МСМК",IF(L170&lt;=345.2,"МС",IF(L170&lt;=355,"КМС",IF(L170&lt;=410,"I",IF(L170&lt;=428,"II",IF(L170&lt;=448,"III",IF(L170&lt;=512.5,"I юн",IF(L170&lt;=538.5,"II юн",IF(L170&lt;=607,"III юн","б/р")))))))))))</f>
        <v xml:space="preserve"> </v>
      </c>
      <c r="O170" s="72"/>
      <c r="Q170" s="72" t="str">
        <f>IF(ISBLANK(P170)," ",IF(ISTEXT(P170)," ",IF(P170&lt;=$H$170,"МСМК",IF(P170&lt;=$H$171,"МС",IF(P170&lt;=$H$172,"КМС",IF(P170&lt;=$H$173,"I",IF(P170&lt;=$H$174,"II",IF(P170&lt;=$H$175,"III",IF(P170&lt;=$H$176,"I юн",IF(P170&lt;=$H$177,"II юн",IF(P170&lt;=$H$178,"III юн","б/р")))))))))))</f>
        <v xml:space="preserve"> </v>
      </c>
    </row>
    <row r="171" spans="3:33" x14ac:dyDescent="0.25">
      <c r="C171" s="473"/>
      <c r="D171" s="473"/>
      <c r="E171" s="473"/>
      <c r="F171" s="473"/>
      <c r="G171" s="473"/>
      <c r="H171" s="471">
        <v>342.5</v>
      </c>
      <c r="I171" s="72" t="str">
        <f>IF(ISBLANK(H171)," ",IF(ISTEXT(H171)," ",IF(H171&lt;=Нормативы!$H$170,"МСМК",IF(H171&lt;=Нормативы!$H$171,"МС",IF(H171&lt;=Нормативы!$H$172,"КМС",IF(H171&lt;=Нормативы!$H$173,"I",IF(H171&lt;=Нормативы!$H$174,"II",IF(H171&lt;=Нормативы!$H$175,"III",IF(H171&lt;=Нормативы!$H$176,"I юн",IF(H171&lt;=Нормативы!$H$177,"II юн",IF(H171&lt;=Нормативы!$H$178,"III юн","б/р")))))))))))</f>
        <v>МС</v>
      </c>
      <c r="J171" s="72" t="str">
        <f>IF(ISBLANK(H171)," ",IF(ISTEXT(H171)," ",IF(H171&lt;=Нормативы!$H$170,"МСМК",IF(H171&lt;=Нормативы!$H$171,"МС",IF(H171&lt;=Нормативы!$H$172,"КМС",IF(H171&lt;=Нормативы!$H$173,"I",IF(H171&lt;=Нормативы!$H$174,"II",IF(H171&lt;=Нормативы!$H$175,"III",IF(H171&lt;=Нормативы!$H$176,"I юн",IF(H171&lt;=Нормативы!$H$177,"II юн",IF(H171&lt;=Нормативы!$H$178,"III юн","б/р")))))))))))</f>
        <v>МС</v>
      </c>
      <c r="K171" s="1062"/>
      <c r="L171" s="471"/>
      <c r="M171" s="72" t="str">
        <f>IF(ISBLANK(L171)," ",IF(ISTEXT(L171)," ",IF(L171&lt;=Нормативы!$H$170,"КМС",IF(L171&lt;=Нормативы!$H$171,"КМС",IF(L171&lt;=Нормативы!$L$172,"КМС",IF(L171&lt;=Нормативы!$L$173,"I",IF(L171&lt;=Нормативы!$L$174,"II",IF(L171&lt;=Нормативы!$L$175,"III",IF(L171&lt;=Нормативы!$L$176,"I юн",IF(L171&lt;=Нормативы!$L$177,"II юн",IF(L171&lt;=Нормативы!$L$178,"III юн","б/р")))))))))))</f>
        <v xml:space="preserve"> </v>
      </c>
      <c r="N171" s="72" t="str">
        <f>IF(ISBLANK(L171)," ",IF(ISTEXT(L171)," ",IF(L171&lt;=332.5,"МСМК",IF(L171&lt;=345.2,"МС",IF(L171&lt;=355,"КМС",IF(L171&lt;=410,"I",IF(L171&lt;=428,"II",IF(L171&lt;=448,"III",IF(L171&lt;=512.5,"I юн",IF(L171&lt;=538.5,"II юн",IF(L171&lt;=607,"III юн","б/р")))))))))))</f>
        <v xml:space="preserve"> </v>
      </c>
      <c r="O171" s="72"/>
      <c r="Q171" s="72" t="str">
        <f t="shared" ref="Q171" si="135">IF(ISBLANK(P171)," ",IF(ISTEXT(P171)," ",IF(P171&lt;=$H$170,"МСМК",IF(P171&lt;=$H$171,"МС",IF(P171&lt;=$H$172,"КМС",IF(P171&lt;=$H$173,"I",IF(P171&lt;=$H$174,"II",IF(P171&lt;=$H$175,"III",IF(P171&lt;=$H$176,"I юн",IF(P171&lt;=$H$177,"II юн",IF(P171&lt;=$H$178,"III юн","б/р")))))))))))</f>
        <v xml:space="preserve"> </v>
      </c>
    </row>
    <row r="172" spans="3:33" x14ac:dyDescent="0.25">
      <c r="C172" s="473"/>
      <c r="D172" s="473"/>
      <c r="E172" s="473"/>
      <c r="F172" s="473"/>
      <c r="G172" s="473"/>
      <c r="H172" s="471">
        <v>353.2</v>
      </c>
      <c r="I172" s="72" t="str">
        <f>IF(ISBLANK(H172)," ",IF(ISTEXT(H172)," ",IF(H172&lt;=Нормативы!$H$170,"МСМК",IF(H172&lt;=Нормативы!$H$171,"МС",IF(H172&lt;=Нормативы!$H$172,"КМС",IF(H172&lt;=Нормативы!$H$173,"I",IF(H172&lt;=Нормативы!$H$174,"II",IF(H172&lt;=Нормативы!$H$175,"III",IF(H172&lt;=Нормативы!$H$176,"I юн",IF(H172&lt;=Нормативы!$H$177,"II юн",IF(H172&lt;=Нормативы!$H$178,"III юн","б/р")))))))))))</f>
        <v>КМС</v>
      </c>
      <c r="J172" s="72" t="str">
        <f>IF(ISBLANK(H172)," ",IF(ISTEXT(H172)," ",IF(H172&lt;=Нормативы!$H$170,"МСМК",IF(H172&lt;=Нормативы!$H$171,"МС",IF(H172&lt;=Нормативы!$H$172,"КМС",IF(H172&lt;=Нормативы!$H$173,"I",IF(H172&lt;=Нормативы!$H$174,"II",IF(H172&lt;=Нормативы!$H$175,"III",IF(H172&lt;=Нормативы!$H$176,"I юн",IF(H172&lt;=Нормативы!$H$177,"II юн",IF(H172&lt;=Нормативы!$H$178,"III юн","б/р")))))))))))</f>
        <v>КМС</v>
      </c>
      <c r="K172" s="1062"/>
      <c r="L172" s="1047">
        <f t="shared" ref="L172:L178" si="136">H172-0.2</f>
        <v>353</v>
      </c>
      <c r="M172" s="72" t="str">
        <f>IF(ISBLANK(L172)," ",IF(ISTEXT(L172)," ",IF(L172&lt;=Нормативы!$H$170,"КМС",IF(L172&lt;=Нормативы!$H$171,"КМС",IF(L172&lt;=Нормативы!$L$172,"КМС",IF(L172&lt;=Нормативы!$L$173,"I",IF(L172&lt;=Нормативы!$L$174,"II",IF(L172&lt;=Нормативы!$L$175,"III",IF(L172&lt;=Нормативы!$L$176,"I юн",IF(L172&lt;=Нормативы!$L$177,"II юн",IF(L172&lt;=Нормативы!$L$178,"III юн","б/р")))))))))))</f>
        <v>КМС</v>
      </c>
      <c r="N172" s="72" t="str">
        <f>IF(ISBLANK(L172)," ",IF(ISTEXT(L172)," ",IF(L172&lt;=Нормативы!$H$170,"КМС",IF(L172&lt;=Нормативы!$H$171,"КМС",IF(L172&lt;=Нормативы!$L$172,"КМС",IF(L172&lt;=Нормативы!$L$173,"I",IF(L172&lt;=Нормативы!$L$174,"II",IF(L172&lt;=Нормативы!$L$175,"III",IF(L172&lt;=Нормативы!$L$176,"I юн",IF(L172&lt;=Нормативы!$L$177,"II юн",IF(L172&lt;=Нормативы!$L$178,"III юн","б/р")))))))))))</f>
        <v>КМС</v>
      </c>
      <c r="O172" s="72"/>
      <c r="Q172" s="72" t="str">
        <f t="shared" ref="Q172" si="137">IF(ISBLANK(P172)," ",IF(ISTEXT(P172)," ",IF(P172&lt;=$H$170,"МСМК",IF(P172&lt;=$H$171,"МС",IF(P172&lt;=$H$172,"КМС",IF(P172&lt;=$H$173,"I",IF(P172&lt;=$H$174,"II",IF(P172&lt;=$H$175,"III",IF(P172&lt;=$H$176,"I юн",IF(P172&lt;=$H$177,"II юн",IF(P172&lt;=$H$178,"III юн","б/р")))))))))))</f>
        <v xml:space="preserve"> </v>
      </c>
    </row>
    <row r="173" spans="3:33" x14ac:dyDescent="0.25">
      <c r="C173" s="473"/>
      <c r="D173" s="473"/>
      <c r="E173" s="473"/>
      <c r="F173" s="473"/>
      <c r="G173" s="473"/>
      <c r="H173" s="471">
        <v>407.2</v>
      </c>
      <c r="I173" s="72" t="str">
        <f>IF(ISBLANK(H173)," ",IF(ISTEXT(H173)," ",IF(H173&lt;=Нормативы!$H$170,"МСМК",IF(H173&lt;=Нормативы!$H$171,"МС",IF(H173&lt;=Нормативы!$H$172,"КМС",IF(H173&lt;=Нормативы!$H$173,"I",IF(H173&lt;=Нормативы!$H$174,"II",IF(H173&lt;=Нормативы!$H$175,"III",IF(H173&lt;=Нормативы!$H$176,"I юн",IF(H173&lt;=Нормативы!$H$177,"II юн",IF(H173&lt;=Нормативы!$H$178,"III юн","б/р")))))))))))</f>
        <v>I</v>
      </c>
      <c r="J173" s="72" t="str">
        <f>IF(ISBLANK(H173)," ",IF(ISTEXT(H173)," ",IF(H173&lt;=Нормативы!$H$170,"МСМК",IF(H173&lt;=Нормативы!$H$171,"МС",IF(H173&lt;=Нормативы!$H$172,"КМС",IF(H173&lt;=Нормативы!$H$173,"I",IF(H173&lt;=Нормативы!$H$174,"II",IF(H173&lt;=Нормативы!$H$175,"III",IF(H173&lt;=Нормативы!$H$176,"I юн",IF(H173&lt;=Нормативы!$H$177,"II юн",IF(H173&lt;=Нормативы!$H$178,"III юн","б/р")))))))))))</f>
        <v>I</v>
      </c>
      <c r="K173" s="1062"/>
      <c r="L173" s="1047">
        <f t="shared" si="136"/>
        <v>407</v>
      </c>
      <c r="M173" s="72" t="str">
        <f>IF(ISBLANK(L173)," ",IF(ISTEXT(L173)," ",IF(L173&lt;=Нормативы!$H$170,"КМС",IF(L173&lt;=Нормативы!$H$171,"КМС",IF(L173&lt;=Нормативы!$L$172,"КМС",IF(L173&lt;=Нормативы!$L$173,"I",IF(L173&lt;=Нормативы!$L$174,"II",IF(L173&lt;=Нормативы!$L$175,"III",IF(L173&lt;=Нормативы!$L$176,"I юн",IF(L173&lt;=Нормативы!$L$177,"II юн",IF(L173&lt;=Нормативы!$L$178,"III юн","б/р")))))))))))</f>
        <v>I</v>
      </c>
      <c r="N173" s="72" t="str">
        <f>IF(ISBLANK(L173)," ",IF(ISTEXT(L173)," ",IF(L173&lt;=Нормативы!$H$170,"КМС",IF(L173&lt;=Нормативы!$H$171,"КМС",IF(L173&lt;=Нормативы!$L$172,"КМС",IF(L173&lt;=Нормативы!$L$173,"I",IF(L173&lt;=Нормативы!$L$174,"II",IF(L173&lt;=Нормативы!$L$175,"III",IF(L173&lt;=Нормативы!$L$176,"I юн",IF(L173&lt;=Нормативы!$L$177,"II юн",IF(L173&lt;=Нормативы!$L$178,"III юн","б/р")))))))))))</f>
        <v>I</v>
      </c>
      <c r="O173" s="72"/>
      <c r="Q173" s="72" t="str">
        <f t="shared" ref="Q173" si="138">IF(ISBLANK(P173)," ",IF(ISTEXT(P173)," ",IF(P173&lt;=$H$170,"МСМК",IF(P173&lt;=$H$171,"МС",IF(P173&lt;=$H$172,"КМС",IF(P173&lt;=$H$173,"I",IF(P173&lt;=$H$174,"II",IF(P173&lt;=$H$175,"III",IF(P173&lt;=$H$176,"I юн",IF(P173&lt;=$H$177,"II юн",IF(P173&lt;=$H$178,"III юн","б/р")))))))))))</f>
        <v xml:space="preserve"> </v>
      </c>
    </row>
    <row r="174" spans="3:33" x14ac:dyDescent="0.25">
      <c r="C174" s="473"/>
      <c r="D174" s="473"/>
      <c r="E174" s="473"/>
      <c r="F174" s="473"/>
      <c r="G174" s="473"/>
      <c r="H174" s="471">
        <v>425.2</v>
      </c>
      <c r="I174" s="72" t="str">
        <f>IF(ISBLANK(H174)," ",IF(ISTEXT(H174)," ",IF(H174&lt;=Нормативы!$H$170,"МСМК",IF(H174&lt;=Нормативы!$H$171,"МС",IF(H174&lt;=Нормативы!$H$172,"КМС",IF(H174&lt;=Нормативы!$H$173,"I",IF(H174&lt;=Нормативы!$H$174,"II",IF(H174&lt;=Нормативы!$H$175,"III",IF(H174&lt;=Нормативы!$H$176,"I юн",IF(H174&lt;=Нормативы!$H$177,"II юн",IF(H174&lt;=Нормативы!$H$178,"III юн","б/р")))))))))))</f>
        <v>II</v>
      </c>
      <c r="J174" s="72" t="str">
        <f>IF(ISBLANK(H174)," ",IF(ISTEXT(H174)," ",IF(H174&lt;=Нормативы!$H$170,"МСМК",IF(H174&lt;=Нормативы!$H$171,"МС",IF(H174&lt;=Нормативы!$H$172,"КМС",IF(H174&lt;=Нормативы!$H$173,"I",IF(H174&lt;=Нормативы!$H$174,"II",IF(H174&lt;=Нормативы!$H$175,"III",IF(H174&lt;=Нормативы!$H$176,"I юн",IF(H174&lt;=Нормативы!$H$177,"II юн",IF(H174&lt;=Нормативы!$H$178,"III юн","б/р")))))))))))</f>
        <v>II</v>
      </c>
      <c r="K174" s="1062"/>
      <c r="L174" s="1047">
        <f t="shared" si="136"/>
        <v>425</v>
      </c>
      <c r="M174" s="72" t="str">
        <f>IF(ISBLANK(L174)," ",IF(ISTEXT(L174)," ",IF(L174&lt;=Нормативы!$H$170,"КМС",IF(L174&lt;=Нормативы!$H$171,"КМС",IF(L174&lt;=Нормативы!$L$172,"КМС",IF(L174&lt;=Нормативы!$L$173,"I",IF(L174&lt;=Нормативы!$L$174,"II",IF(L174&lt;=Нормативы!$L$175,"III",IF(L174&lt;=Нормативы!$L$176,"I юн",IF(L174&lt;=Нормативы!$L$177,"II юн",IF(L174&lt;=Нормативы!$L$178,"III юн","б/р")))))))))))</f>
        <v>II</v>
      </c>
      <c r="N174" s="72" t="str">
        <f>IF(ISBLANK(L174)," ",IF(ISTEXT(L174)," ",IF(L174&lt;=Нормативы!$H$170,"КМС",IF(L174&lt;=Нормативы!$H$171,"КМС",IF(L174&lt;=Нормативы!$L$172,"КМС",IF(L174&lt;=Нормативы!$L$173,"I",IF(L174&lt;=Нормативы!$L$174,"II",IF(L174&lt;=Нормативы!$L$175,"III",IF(L174&lt;=Нормативы!$L$176,"I юн",IF(L174&lt;=Нормативы!$L$177,"II юн",IF(L174&lt;=Нормативы!$L$178,"III юн","б/р")))))))))))</f>
        <v>II</v>
      </c>
      <c r="O174" s="72"/>
      <c r="Q174" s="72" t="str">
        <f t="shared" ref="Q174" si="139">IF(ISBLANK(P174)," ",IF(ISTEXT(P174)," ",IF(P174&lt;=$H$170,"МСМК",IF(P174&lt;=$H$171,"МС",IF(P174&lt;=$H$172,"КМС",IF(P174&lt;=$H$173,"I",IF(P174&lt;=$H$174,"II",IF(P174&lt;=$H$175,"III",IF(P174&lt;=$H$176,"I юн",IF(P174&lt;=$H$177,"II юн",IF(P174&lt;=$H$178,"III юн","б/р")))))))))))</f>
        <v xml:space="preserve"> </v>
      </c>
    </row>
    <row r="175" spans="3:33" x14ac:dyDescent="0.25">
      <c r="C175" s="473"/>
      <c r="D175" s="473"/>
      <c r="E175" s="473"/>
      <c r="F175" s="473"/>
      <c r="G175" s="473"/>
      <c r="H175" s="471">
        <v>445.2</v>
      </c>
      <c r="I175" s="72" t="str">
        <f>IF(ISBLANK(H175)," ",IF(ISTEXT(H175)," ",IF(H175&lt;=Нормативы!$H$170,"МСМК",IF(H175&lt;=Нормативы!$H$171,"МС",IF(H175&lt;=Нормативы!$H$172,"КМС",IF(H175&lt;=Нормативы!$H$173,"I",IF(H175&lt;=Нормативы!$H$174,"II",IF(H175&lt;=Нормативы!$H$175,"III",IF(H175&lt;=Нормативы!$H$176,"I юн",IF(H175&lt;=Нормативы!$H$177,"II юн",IF(H175&lt;=Нормативы!$H$178,"III юн","б/р")))))))))))</f>
        <v>III</v>
      </c>
      <c r="J175" s="72" t="str">
        <f>IF(ISBLANK(H175)," ",IF(ISTEXT(H175)," ",IF(H175&lt;=Нормативы!$H$170,"МСМК",IF(H175&lt;=Нормативы!$H$171,"МС",IF(H175&lt;=Нормативы!$H$172,"КМС",IF(H175&lt;=Нормативы!$H$173,"I",IF(H175&lt;=Нормативы!$H$174,"II",IF(H175&lt;=Нормативы!$H$175,"III",IF(H175&lt;=Нормативы!$H$176,"I юн",IF(H175&lt;=Нормативы!$H$177,"II юн",IF(H175&lt;=Нормативы!$H$178,"III юн","б/р")))))))))))</f>
        <v>III</v>
      </c>
      <c r="K175" s="1062"/>
      <c r="L175" s="1047">
        <f t="shared" si="136"/>
        <v>445</v>
      </c>
      <c r="M175" s="72" t="str">
        <f>IF(ISBLANK(L175)," ",IF(ISTEXT(L175)," ",IF(L175&lt;=Нормативы!$H$170,"КМС",IF(L175&lt;=Нормативы!$H$171,"КМС",IF(L175&lt;=Нормативы!$L$172,"КМС",IF(L175&lt;=Нормативы!$L$173,"I",IF(L175&lt;=Нормативы!$L$174,"II",IF(L175&lt;=Нормативы!$L$175,"III",IF(L175&lt;=Нормативы!$L$176,"I юн",IF(L175&lt;=Нормативы!$L$177,"II юн",IF(L175&lt;=Нормативы!$L$178,"III юн","б/р")))))))))))</f>
        <v>III</v>
      </c>
      <c r="N175" s="72" t="str">
        <f>IF(ISBLANK(L175)," ",IF(ISTEXT(L175)," ",IF(L175&lt;=Нормативы!$H$170,"КМС",IF(L175&lt;=Нормативы!$H$171,"КМС",IF(L175&lt;=Нормативы!$L$172,"КМС",IF(L175&lt;=Нормативы!$L$173,"I",IF(L175&lt;=Нормативы!$L$174,"II",IF(L175&lt;=Нормативы!$L$175,"III",IF(L175&lt;=Нормативы!$L$176,"I юн",IF(L175&lt;=Нормативы!$L$177,"II юн",IF(L175&lt;=Нормативы!$L$178,"III юн","б/р")))))))))))</f>
        <v>III</v>
      </c>
      <c r="O175" s="72"/>
      <c r="Q175" s="72" t="str">
        <f t="shared" ref="Q175" si="140">IF(ISBLANK(P175)," ",IF(ISTEXT(P175)," ",IF(P175&lt;=$H$170,"МСМК",IF(P175&lt;=$H$171,"МС",IF(P175&lt;=$H$172,"КМС",IF(P175&lt;=$H$173,"I",IF(P175&lt;=$H$174,"II",IF(P175&lt;=$H$175,"III",IF(P175&lt;=$H$176,"I юн",IF(P175&lt;=$H$177,"II юн",IF(P175&lt;=$H$178,"III юн","б/р")))))))))))</f>
        <v xml:space="preserve"> </v>
      </c>
    </row>
    <row r="176" spans="3:33" x14ac:dyDescent="0.25">
      <c r="C176" s="473"/>
      <c r="D176" s="473"/>
      <c r="E176" s="473"/>
      <c r="F176" s="473"/>
      <c r="G176" s="473"/>
      <c r="H176" s="471">
        <v>507.7</v>
      </c>
      <c r="I176" s="72" t="str">
        <f>IF(ISBLANK(H176)," ",IF(ISTEXT(H176)," ",IF(H176&lt;=Нормативы!$H$170,"МСМК",IF(H176&lt;=Нормативы!$H$171,"МС",IF(H176&lt;=Нормативы!$H$172,"КМС",IF(H176&lt;=Нормативы!$H$173,"I",IF(H176&lt;=Нормативы!$H$174,"II",IF(H176&lt;=Нормативы!$H$175,"III",IF(H176&lt;=Нормативы!$H$176,"I юн",IF(H176&lt;=Нормативы!$H$177,"II юн",IF(H176&lt;=Нормативы!$H$178,"III юн","б/р")))))))))))</f>
        <v>I юн</v>
      </c>
      <c r="J176" s="72" t="str">
        <f>IF(ISBLANK(H176)," ",IF(ISTEXT(H176)," ",IF(H176&lt;=Нормативы!$H$170,"МСМК",IF(H176&lt;=Нормативы!$H$171,"МС",IF(H176&lt;=Нормативы!$H$172,"КМС",IF(H176&lt;=Нормативы!$H$173,"I",IF(H176&lt;=Нормативы!$H$174,"II",IF(H176&lt;=Нормативы!$H$175,"III",IF(H176&lt;=Нормативы!$H$176,"I юн",IF(H176&lt;=Нормативы!$H$177,"II юн",IF(H176&lt;=Нормативы!$H$178,"III юн","б/р")))))))))))</f>
        <v>I юн</v>
      </c>
      <c r="K176" s="1062"/>
      <c r="L176" s="1047">
        <f t="shared" si="136"/>
        <v>507.5</v>
      </c>
      <c r="M176" s="72" t="str">
        <f>IF(ISBLANK(L176)," ",IF(ISTEXT(L176)," ",IF(L176&lt;=Нормативы!$H$170,"КМС",IF(L176&lt;=Нормативы!$H$171,"КМС",IF(L176&lt;=Нормативы!$L$172,"КМС",IF(L176&lt;=Нормативы!$L$173,"I",IF(L176&lt;=Нормативы!$L$174,"II",IF(L176&lt;=Нормативы!$L$175,"III",IF(L176&lt;=Нормативы!$L$176,"I юн",IF(L176&lt;=Нормативы!$L$177,"II юн",IF(L176&lt;=Нормативы!$L$178,"III юн","б/р")))))))))))</f>
        <v>I юн</v>
      </c>
      <c r="N176" s="72" t="str">
        <f>IF(ISBLANK(L176)," ",IF(ISTEXT(L176)," ",IF(L176&lt;=Нормативы!$H$170,"КМС",IF(L176&lt;=Нормативы!$H$171,"КМС",IF(L176&lt;=Нормативы!$L$172,"КМС",IF(L176&lt;=Нормативы!$L$173,"I",IF(L176&lt;=Нормативы!$L$174,"II",IF(L176&lt;=Нормативы!$L$175,"III",IF(L176&lt;=Нормативы!$L$176,"I юн",IF(L176&lt;=Нормативы!$L$177,"II юн",IF(L176&lt;=Нормативы!$L$178,"III юн","б/р")))))))))))</f>
        <v>I юн</v>
      </c>
      <c r="O176" s="72"/>
      <c r="Q176" s="72" t="str">
        <f t="shared" ref="Q176" si="141">IF(ISBLANK(P176)," ",IF(ISTEXT(P176)," ",IF(P176&lt;=$H$170,"МСМК",IF(P176&lt;=$H$171,"МС",IF(P176&lt;=$H$172,"КМС",IF(P176&lt;=$H$173,"I",IF(P176&lt;=$H$174,"II",IF(P176&lt;=$H$175,"III",IF(P176&lt;=$H$176,"I юн",IF(P176&lt;=$H$177,"II юн",IF(P176&lt;=$H$178,"III юн","б/р")))))))))))</f>
        <v xml:space="preserve"> </v>
      </c>
    </row>
    <row r="177" spans="3:33" x14ac:dyDescent="0.25">
      <c r="C177" s="473"/>
      <c r="D177" s="473"/>
      <c r="E177" s="473"/>
      <c r="F177" s="473"/>
      <c r="G177" s="473"/>
      <c r="H177" s="471">
        <v>530.70000000000005</v>
      </c>
      <c r="I177" s="72" t="str">
        <f>IF(ISBLANK(H177)," ",IF(ISTEXT(H177)," ",IF(H177&lt;=Нормативы!$H$170,"МСМК",IF(H177&lt;=Нормативы!$H$171,"МС",IF(H177&lt;=Нормативы!$H$172,"КМС",IF(H177&lt;=Нормативы!$H$173,"I",IF(H177&lt;=Нормативы!$H$174,"II",IF(H177&lt;=Нормативы!$H$175,"III",IF(H177&lt;=Нормативы!$H$176,"I юн",IF(H177&lt;=Нормативы!$H$177,"II юн",IF(H177&lt;=Нормативы!$H$178,"III юн","б/р")))))))))))</f>
        <v>II юн</v>
      </c>
      <c r="J177" s="72" t="str">
        <f>IF(ISBLANK(H177)," ",IF(ISTEXT(H177)," ",IF(H177&lt;=Нормативы!$H$170,"МСМК",IF(H177&lt;=Нормативы!$H$171,"МС",IF(H177&lt;=Нормативы!$H$172,"КМС",IF(H177&lt;=Нормативы!$H$173,"I",IF(H177&lt;=Нормативы!$H$174,"II",IF(H177&lt;=Нормативы!$H$175,"III",IF(H177&lt;=Нормативы!$H$176,"I юн",IF(H177&lt;=Нормативы!$H$177,"II юн",IF(H177&lt;=Нормативы!$H$178,"III юн","б/р")))))))))))</f>
        <v>II юн</v>
      </c>
      <c r="K177" s="1062"/>
      <c r="L177" s="1047">
        <f t="shared" si="136"/>
        <v>530.5</v>
      </c>
      <c r="M177" s="72" t="str">
        <f>IF(ISBLANK(L177)," ",IF(ISTEXT(L177)," ",IF(L177&lt;=Нормативы!$H$170,"КМС",IF(L177&lt;=Нормативы!$H$171,"КМС",IF(L177&lt;=Нормативы!$L$172,"КМС",IF(L177&lt;=Нормативы!$L$173,"I",IF(L177&lt;=Нормативы!$L$174,"II",IF(L177&lt;=Нормативы!$L$175,"III",IF(L177&lt;=Нормативы!$L$176,"I юн",IF(L177&lt;=Нормативы!$L$177,"II юн",IF(L177&lt;=Нормативы!$L$178,"III юн","б/р")))))))))))</f>
        <v>II юн</v>
      </c>
      <c r="N177" s="72" t="str">
        <f>IF(ISBLANK(L177)," ",IF(ISTEXT(L177)," ",IF(L177&lt;=Нормативы!$H$170,"КМС",IF(L177&lt;=Нормативы!$H$171,"КМС",IF(L177&lt;=Нормативы!$L$172,"КМС",IF(L177&lt;=Нормативы!$L$173,"I",IF(L177&lt;=Нормативы!$L$174,"II",IF(L177&lt;=Нормативы!$L$175,"III",IF(L177&lt;=Нормативы!$L$176,"I юн",IF(L177&lt;=Нормативы!$L$177,"II юн",IF(L177&lt;=Нормативы!$L$178,"III юн","б/р")))))))))))</f>
        <v>II юн</v>
      </c>
      <c r="O177" s="72"/>
      <c r="Q177" s="72" t="str">
        <f t="shared" ref="Q177" si="142">IF(ISBLANK(P177)," ",IF(ISTEXT(P177)," ",IF(P177&lt;=$H$170,"МСМК",IF(P177&lt;=$H$171,"МС",IF(P177&lt;=$H$172,"КМС",IF(P177&lt;=$H$173,"I",IF(P177&lt;=$H$174,"II",IF(P177&lt;=$H$175,"III",IF(P177&lt;=$H$176,"I юн",IF(P177&lt;=$H$177,"II юн",IF(P177&lt;=$H$178,"III юн","б/р")))))))))))</f>
        <v xml:space="preserve"> </v>
      </c>
    </row>
    <row r="178" spans="3:33" x14ac:dyDescent="0.25">
      <c r="C178" s="473"/>
      <c r="D178" s="473"/>
      <c r="E178" s="473"/>
      <c r="F178" s="473"/>
      <c r="G178" s="473"/>
      <c r="H178" s="471">
        <v>558.20000000000005</v>
      </c>
      <c r="I178" s="72" t="str">
        <f>IF(ISBLANK(H178)," ",IF(ISTEXT(H178)," ",IF(H178&lt;=Нормативы!$H$170,"МСМК",IF(H178&lt;=Нормативы!$H$171,"МС",IF(H178&lt;=Нормативы!$H$172,"КМС",IF(H178&lt;=Нормативы!$H$173,"I",IF(H178&lt;=Нормативы!$H$174,"II",IF(H178&lt;=Нормативы!$H$175,"III",IF(H178&lt;=Нормативы!$H$176,"I юн",IF(H178&lt;=Нормативы!$H$177,"II юн",IF(H178&lt;=Нормативы!$H$178,"III юн","б/р")))))))))))</f>
        <v>III юн</v>
      </c>
      <c r="J178" s="72" t="str">
        <f>IF(ISBLANK(H178)," ",IF(ISTEXT(H178)," ",IF(H178&lt;=Нормативы!$H$170,"МСМК",IF(H178&lt;=Нормативы!$H$171,"МС",IF(H178&lt;=Нормативы!$H$172,"КМС",IF(H178&lt;=Нормативы!$H$173,"I",IF(H178&lt;=Нормативы!$H$174,"II",IF(H178&lt;=Нормативы!$H$175,"III",IF(H178&lt;=Нормативы!$H$176,"I юн",IF(H178&lt;=Нормативы!$H$177,"II юн",IF(H178&lt;=Нормативы!$H$178,"III юн","б/р")))))))))))</f>
        <v>III юн</v>
      </c>
      <c r="K178" s="1062"/>
      <c r="L178" s="1047">
        <f t="shared" si="136"/>
        <v>558</v>
      </c>
      <c r="M178" s="72" t="str">
        <f>IF(ISBLANK(L178)," ",IF(ISTEXT(L178)," ",IF(L178&lt;=Нормативы!$H$170,"КМС",IF(L178&lt;=Нормативы!$H$171,"КМС",IF(L178&lt;=Нормативы!$L$172,"КМС",IF(L178&lt;=Нормативы!$L$173,"I",IF(L178&lt;=Нормативы!$L$174,"II",IF(L178&lt;=Нормативы!$L$175,"III",IF(L178&lt;=Нормативы!$L$176,"I юн",IF(L178&lt;=Нормативы!$L$177,"II юн",IF(L178&lt;=Нормативы!$L$178,"III юн","б/р")))))))))))</f>
        <v>III юн</v>
      </c>
      <c r="N178" s="72" t="str">
        <f>IF(ISBLANK(L178)," ",IF(ISTEXT(L178)," ",IF(L178&lt;=Нормативы!$H$170,"КМС",IF(L178&lt;=Нормативы!$H$171,"КМС",IF(L178&lt;=Нормативы!$L$172,"КМС",IF(L178&lt;=Нормативы!$L$173,"I",IF(L178&lt;=Нормативы!$L$174,"II",IF(L178&lt;=Нормативы!$L$175,"III",IF(L178&lt;=Нормативы!$L$176,"I юн",IF(L178&lt;=Нормативы!$L$177,"II юн",IF(L178&lt;=Нормативы!$L$178,"III юн","б/р")))))))))))</f>
        <v>III юн</v>
      </c>
      <c r="O178" s="72"/>
      <c r="Q178" s="72" t="str">
        <f t="shared" ref="Q178" si="143">IF(ISBLANK(P178)," ",IF(ISTEXT(P178)," ",IF(P178&lt;=$H$170,"МСМК",IF(P178&lt;=$H$171,"МС",IF(P178&lt;=$H$172,"КМС",IF(P178&lt;=$H$173,"I",IF(P178&lt;=$H$174,"II",IF(P178&lt;=$H$175,"III",IF(P178&lt;=$H$176,"I юн",IF(P178&lt;=$H$177,"II юн",IF(P178&lt;=$H$178,"III юн","б/р")))))))))))</f>
        <v xml:space="preserve"> </v>
      </c>
    </row>
    <row r="179" spans="3:33" x14ac:dyDescent="0.25">
      <c r="C179" s="473"/>
      <c r="D179" s="473"/>
      <c r="E179" s="473"/>
      <c r="F179" s="473"/>
      <c r="G179" s="473"/>
      <c r="H179" s="1047"/>
      <c r="I179" s="72" t="str">
        <f>IF(ISBLANK(H179)," ",IF(ISTEXT(H179)," ",IF(H179&lt;=148.2,"КМС",IF(H179&lt;=156.1,"I",IF(H179&lt;=206,"II",IF(H179&lt;=216.8,"III",IF(H179&lt;=226.6,"I юн",IF(H179&lt;=243.3,"II юн",IF(H179&lt;=257,"III юн","б/р")))))))))</f>
        <v xml:space="preserve"> </v>
      </c>
      <c r="J179" s="72" t="str">
        <f>IF(ISBLANK(H179)," ",IF(ISTEXT(H179)," ",IF(H179&lt;=148.2,"КМС",IF(H179&lt;=156.1,"I",IF(H179&lt;=206,"II",IF(H179&lt;=216.8,"III",IF(H179&lt;=226.6,"I юн",IF(H179&lt;=243.3,"II юн",IF(H179&lt;=257,"III юн","б/р")))))))))</f>
        <v xml:space="preserve"> </v>
      </c>
      <c r="K179" s="1062"/>
      <c r="L179" s="473"/>
      <c r="M179" s="72" t="str">
        <f>IF(ISBLANK(L179)," ",IF(ISTEXT(L179)," ",IF(L179&lt;=148.2,"КМС",IF(L179&lt;=156.1,"I",IF(L179&lt;=206,"II",IF(L179&lt;=216.8,"III",IF(L179&lt;=226.6,"I юн",IF(L179&lt;=243.3,"II юн",IF(L179&lt;=257,"III юн","б/р")))))))))</f>
        <v xml:space="preserve"> </v>
      </c>
      <c r="N179" s="72" t="str">
        <f>IF(ISBLANK(L179)," ",IF(ISTEXT(L179)," ",IF(L179&lt;=148.2,"КМС",IF(L179&lt;=156.1,"I",IF(L179&lt;=206,"II",IF(L179&lt;=216.8,"III",IF(L179&lt;=226.6,"I юн",IF(L179&lt;=243.3,"II юн",IF(L179&lt;=257,"III юн","б/р")))))))))</f>
        <v xml:space="preserve"> </v>
      </c>
      <c r="O179" s="72"/>
      <c r="Q179" s="72" t="str">
        <f>IF(ISBLANK(P179)," ",IF(ISTEXT(P179)," ",IF(P179&lt;=148.2,"КМС",IF(P179&lt;=156.1,"I",IF(P179&lt;=206,"II",IF(P179&lt;=216.8,"III",IF(P179&lt;=226.6,"I юн",IF(P179&lt;=243.3,"II юн",IF(P179&lt;=257,"III юн","б/р")))))))))</f>
        <v xml:space="preserve"> </v>
      </c>
    </row>
    <row r="180" spans="3:33" x14ac:dyDescent="0.25">
      <c r="C180" s="467" t="s">
        <v>152</v>
      </c>
      <c r="D180" s="468"/>
      <c r="E180" s="468"/>
      <c r="F180" s="467"/>
      <c r="G180" s="467"/>
      <c r="H180" s="469"/>
      <c r="I180" s="473"/>
      <c r="J180" s="473"/>
      <c r="K180" s="1059"/>
      <c r="L180" s="473"/>
      <c r="M180" s="473"/>
      <c r="N180" s="473"/>
      <c r="Q180" s="473"/>
    </row>
    <row r="181" spans="3:33" x14ac:dyDescent="0.25">
      <c r="C181" s="18"/>
      <c r="D181" s="407"/>
      <c r="E181" s="407"/>
      <c r="F181" s="18"/>
      <c r="G181" s="18"/>
      <c r="H181" s="471">
        <v>703.8</v>
      </c>
      <c r="I181" s="72" t="str">
        <f>IF(ISBLANK(H181)," ",IF(ISTEXT(H181)," ",IF(H181&lt;=Нормативы!$H$181,"МСМК",IF(H181&lt;=Нормативы!$H$182,"МС",IF(H181&lt;=Нормативы!$H$183,"КМС",IF(H181&lt;=Нормативы!$H$184,"I",IF(H181&lt;=Нормативы!$H$185,"II",IF(H181&lt;=Нормативы!$H$186,"III",IF(H181&lt;=Нормативы!$H$187,"I юн",IF(H181&lt;=Нормативы!$H$188,"II юн",IF(H181&lt;=Нормативы!$H$189,"III юн","б/р")))))))))))</f>
        <v>МСМК</v>
      </c>
      <c r="J181" s="72" t="str">
        <f>IF(ISBLANK(H181)," ",IF(ISTEXT(H181)," ",IF(H181&lt;=Нормативы!$H$181,"МСМК",IF(H181&lt;=Нормативы!$H$182,"МС",IF(H181&lt;=Нормативы!$H$183,"КМС",IF(H181&lt;=Нормативы!$H$184,"I",IF(H181&lt;=Нормативы!$H$185,"II",IF(H181&lt;=Нормативы!$H$186,"III",IF(H181&lt;=Нормативы!$H$187,"I юн",IF(H181&lt;=Нормативы!$H$188,"II юн",IF(H181&lt;=Нормативы!$H$189,"III юн","б/р")))))))))))</f>
        <v>МСМК</v>
      </c>
      <c r="K181" s="1048"/>
      <c r="L181" s="471"/>
      <c r="M181" s="72" t="str">
        <f>IF(ISBLANK(L181)," ",IF(ISTEXT(L181)," ",IF(L181&lt;=Нормативы!$H$181,"КМС",IF(L181&lt;=Нормативы!$H$182,"КМС",IF(L181&lt;=Нормативы!$L$183,"КМС",IF(L181&lt;=Нормативы!$L$184,"I",IF(L181&lt;=Нормативы!$L$185,"II",IF(L181&lt;=Нормативы!$L$186,"III",IF(L181&lt;=Нормативы!$L$187,"I юн",IF(L181&lt;=Нормативы!$L$188,"II юн",IF(L181&lt;=Нормативы!$L$189,"III юн","б/р")))))))))))</f>
        <v xml:space="preserve"> </v>
      </c>
      <c r="N181" s="72" t="str">
        <f>IF(ISBLANK(L181)," ",IF(ISTEXT(L181)," ",IF(L181&lt;=705.2,"МСМК",IF(L181&lt;=725.7,"МС",IF(L181&lt;=748,"КМС",IF(L181&lt;=820.5,"I",IF(L181&lt;=902.5,"II",IF(L181&lt;=944.5,"III",IF(L181&lt;=1038.5,"I юн",IF(L181&lt;=1142,"II юн",IF(L181&lt;=1236.5,"III юн","б/р")))))))))))</f>
        <v xml:space="preserve"> </v>
      </c>
      <c r="Q181" s="72" t="str">
        <f>IF(ISBLANK(P181)," ",IF(ISTEXT(P181)," ",IF(P181&lt;=$H$181,"МСМК",IF(P181&lt;=$H$182,"МС",IF(P181&lt;=$H$183,"КМС",IF(P181&lt;=$H$184,"I",IF(P181&lt;=$H$185,"II",IF(P181&lt;=$H$186,"III",IF(P181&lt;=$H$187,"I юн",IF(P181&lt;=$H$188,"II юн",IF(P181&lt;=$H$189,"III юн","б/р")))))))))))</f>
        <v xml:space="preserve"> </v>
      </c>
    </row>
    <row r="182" spans="3:33" x14ac:dyDescent="0.25">
      <c r="C182" s="18"/>
      <c r="D182" s="407"/>
      <c r="E182" s="407"/>
      <c r="F182" s="18"/>
      <c r="G182" s="18"/>
      <c r="H182" s="471">
        <v>720.7</v>
      </c>
      <c r="I182" s="72" t="str">
        <f>IF(ISBLANK(H182)," ",IF(ISTEXT(H182)," ",IF(H182&lt;=Нормативы!$H$181,"МСМК",IF(H182&lt;=Нормативы!$H$182,"МС",IF(H182&lt;=Нормативы!$H$183,"КМС",IF(H182&lt;=Нормативы!$H$184,"I",IF(H182&lt;=Нормативы!$H$185,"II",IF(H182&lt;=Нормативы!$H$186,"III",IF(H182&lt;=Нормативы!$H$187,"I юн",IF(H182&lt;=Нормативы!$H$188,"II юн",IF(H182&lt;=Нормативы!$H$189,"III юн","б/р")))))))))))</f>
        <v>МС</v>
      </c>
      <c r="J182" s="72" t="str">
        <f>IF(ISBLANK(H182)," ",IF(ISTEXT(H182)," ",IF(H182&lt;=Нормативы!$H$181,"МСМК",IF(H182&lt;=Нормативы!$H$182,"МС",IF(H182&lt;=Нормативы!$H$183,"КМС",IF(H182&lt;=Нормативы!$H$184,"I",IF(H182&lt;=Нормативы!$H$185,"II",IF(H182&lt;=Нормативы!$H$186,"III",IF(H182&lt;=Нормативы!$H$187,"I юн",IF(H182&lt;=Нормативы!$H$188,"II юн",IF(H182&lt;=Нормативы!$H$189,"III юн","б/р")))))))))))</f>
        <v>МС</v>
      </c>
      <c r="K182" s="1048"/>
      <c r="L182" s="471"/>
      <c r="M182" s="72" t="str">
        <f>IF(ISBLANK(L182)," ",IF(ISTEXT(L182)," ",IF(L182&lt;=Нормативы!$H$181,"КМС",IF(L182&lt;=Нормативы!$H$182,"КМС",IF(L182&lt;=Нормативы!$L$183,"КМС",IF(L182&lt;=Нормативы!$L$184,"I",IF(L182&lt;=Нормативы!$L$185,"II",IF(L182&lt;=Нормативы!$L$186,"III",IF(L182&lt;=Нормативы!$L$187,"I юн",IF(L182&lt;=Нормативы!$L$188,"II юн",IF(L182&lt;=Нормативы!$L$189,"III юн","б/р")))))))))))</f>
        <v xml:space="preserve"> </v>
      </c>
      <c r="N182" s="72" t="str">
        <f>IF(ISBLANK(L182)," ",IF(ISTEXT(L182)," ",IF(L182&lt;=705.2,"МСМК",IF(L182&lt;=725.7,"МС",IF(L182&lt;=748,"КМС",IF(L182&lt;=820.5,"I",IF(L182&lt;=902.5,"II",IF(L182&lt;=944.5,"III",IF(L182&lt;=1038.5,"I юн",IF(L182&lt;=1142,"II юн",IF(L182&lt;=1236.5,"III юн","б/р")))))))))))</f>
        <v xml:space="preserve"> </v>
      </c>
      <c r="Q182" s="72" t="str">
        <f t="shared" ref="Q182" si="144">IF(ISBLANK(P182)," ",IF(ISTEXT(P182)," ",IF(P182&lt;=$H$181,"МСМК",IF(P182&lt;=$H$182,"МС",IF(P182&lt;=$H$183,"КМС",IF(P182&lt;=$H$184,"I",IF(P182&lt;=$H$185,"II",IF(P182&lt;=$H$186,"III",IF(P182&lt;=$H$187,"I юн",IF(P182&lt;=$H$188,"II юн",IF(P182&lt;=$H$189,"III юн","б/р")))))))))))</f>
        <v xml:space="preserve"> </v>
      </c>
    </row>
    <row r="183" spans="3:33" x14ac:dyDescent="0.25">
      <c r="C183" s="18"/>
      <c r="D183" s="407"/>
      <c r="E183" s="407"/>
      <c r="F183" s="18"/>
      <c r="G183" s="18"/>
      <c r="H183" s="471">
        <v>746.7</v>
      </c>
      <c r="I183" s="72" t="str">
        <f>IF(ISBLANK(H183)," ",IF(ISTEXT(H183)," ",IF(H183&lt;=Нормативы!$H$181,"МСМК",IF(H183&lt;=Нормативы!$H$182,"МС",IF(H183&lt;=Нормативы!$H$183,"КМС",IF(H183&lt;=Нормативы!$H$184,"I",IF(H183&lt;=Нормативы!$H$185,"II",IF(H183&lt;=Нормативы!$H$186,"III",IF(H183&lt;=Нормативы!$H$187,"I юн",IF(H183&lt;=Нормативы!$H$188,"II юн",IF(H183&lt;=Нормативы!$H$189,"III юн","б/р")))))))))))</f>
        <v>КМС</v>
      </c>
      <c r="J183" s="72" t="str">
        <f>IF(ISBLANK(H183)," ",IF(ISTEXT(H183)," ",IF(H183&lt;=Нормативы!$H$181,"МСМК",IF(H183&lt;=Нормативы!$H$182,"МС",IF(H183&lt;=Нормативы!$H$183,"КМС",IF(H183&lt;=Нормативы!$H$184,"I",IF(H183&lt;=Нормативы!$H$185,"II",IF(H183&lt;=Нормативы!$H$186,"III",IF(H183&lt;=Нормативы!$H$187,"I юн",IF(H183&lt;=Нормативы!$H$188,"II юн",IF(H183&lt;=Нормативы!$H$189,"III юн","б/р")))))))))))</f>
        <v>КМС</v>
      </c>
      <c r="K183" s="1048"/>
      <c r="L183" s="1047">
        <f t="shared" ref="L183:L189" si="145">H183-0.2</f>
        <v>746.5</v>
      </c>
      <c r="M183" s="72" t="str">
        <f>IF(ISBLANK(L183)," ",IF(ISTEXT(L183)," ",IF(L183&lt;=Нормативы!$H$181,"КМС",IF(L183&lt;=Нормативы!$H$182,"КМС",IF(L183&lt;=Нормативы!$L$183,"КМС",IF(L183&lt;=Нормативы!$L$184,"I",IF(L183&lt;=Нормативы!$L$185,"II",IF(L183&lt;=Нормативы!$L$186,"III",IF(L183&lt;=Нормативы!$L$187,"I юн",IF(L183&lt;=Нормативы!$L$188,"II юн",IF(L183&lt;=Нормативы!$L$189,"III юн","б/р")))))))))))</f>
        <v>КМС</v>
      </c>
      <c r="N183" s="72" t="str">
        <f>IF(ISBLANK(L183)," ",IF(ISTEXT(L183)," ",IF(L183&lt;=Нормативы!$H$181,"КМС",IF(L183&lt;=Нормативы!$H$182,"КМС",IF(L183&lt;=Нормативы!$L$183,"КМС",IF(L183&lt;=Нормативы!$L$184,"I",IF(L183&lt;=Нормативы!$L$185,"II",IF(L183&lt;=Нормативы!$L$186,"III",IF(L183&lt;=Нормативы!$L$187,"I юн",IF(L183&lt;=Нормативы!$L$188,"II юн",IF(L183&lt;=Нормативы!$L$189,"III юн","б/р")))))))))))</f>
        <v>КМС</v>
      </c>
      <c r="Q183" s="72" t="str">
        <f t="shared" ref="Q183" si="146">IF(ISBLANK(P183)," ",IF(ISTEXT(P183)," ",IF(P183&lt;=$H$181,"МСМК",IF(P183&lt;=$H$182,"МС",IF(P183&lt;=$H$183,"КМС",IF(P183&lt;=$H$184,"I",IF(P183&lt;=$H$185,"II",IF(P183&lt;=$H$186,"III",IF(P183&lt;=$H$187,"I юн",IF(P183&lt;=$H$188,"II юн",IF(P183&lt;=$H$189,"III юн","б/р")))))))))))</f>
        <v xml:space="preserve"> </v>
      </c>
    </row>
    <row r="184" spans="3:33" x14ac:dyDescent="0.25">
      <c r="C184" s="18"/>
      <c r="D184" s="407"/>
      <c r="E184" s="407"/>
      <c r="F184" s="18"/>
      <c r="G184" s="18"/>
      <c r="H184" s="471">
        <v>818.5</v>
      </c>
      <c r="I184" s="72" t="str">
        <f>IF(ISBLANK(H184)," ",IF(ISTEXT(H184)," ",IF(H184&lt;=Нормативы!$H$181,"МСМК",IF(H184&lt;=Нормативы!$H$182,"МС",IF(H184&lt;=Нормативы!$H$183,"КМС",IF(H184&lt;=Нормативы!$H$184,"I",IF(H184&lt;=Нормативы!$H$185,"II",IF(H184&lt;=Нормативы!$H$186,"III",IF(H184&lt;=Нормативы!$H$187,"I юн",IF(H184&lt;=Нормативы!$H$188,"II юн",IF(H184&lt;=Нормативы!$H$189,"III юн","б/р")))))))))))</f>
        <v>I</v>
      </c>
      <c r="J184" s="72" t="str">
        <f>IF(ISBLANK(H184)," ",IF(ISTEXT(H184)," ",IF(H184&lt;=Нормативы!$H$181,"МСМК",IF(H184&lt;=Нормативы!$H$182,"МС",IF(H184&lt;=Нормативы!$H$183,"КМС",IF(H184&lt;=Нормативы!$H$184,"I",IF(H184&lt;=Нормативы!$H$185,"II",IF(H184&lt;=Нормативы!$H$186,"III",IF(H184&lt;=Нормативы!$H$187,"I юн",IF(H184&lt;=Нормативы!$H$188,"II юн",IF(H184&lt;=Нормативы!$H$189,"III юн","б/р")))))))))))</f>
        <v>I</v>
      </c>
      <c r="K184" s="1048"/>
      <c r="L184" s="1047">
        <f t="shared" si="145"/>
        <v>818.3</v>
      </c>
      <c r="M184" s="72" t="str">
        <f>IF(ISBLANK(L184)," ",IF(ISTEXT(L184)," ",IF(L184&lt;=Нормативы!$H$181,"КМС",IF(L184&lt;=Нормативы!$H$182,"КМС",IF(L184&lt;=Нормативы!$L$183,"КМС",IF(L184&lt;=Нормативы!$L$184,"I",IF(L184&lt;=Нормативы!$L$185,"II",IF(L184&lt;=Нормативы!$L$186,"III",IF(L184&lt;=Нормативы!$L$187,"I юн",IF(L184&lt;=Нормативы!$L$188,"II юн",IF(L184&lt;=Нормативы!$L$189,"III юн","б/р")))))))))))</f>
        <v>I</v>
      </c>
      <c r="N184" s="72" t="str">
        <f>IF(ISBLANK(L184)," ",IF(ISTEXT(L184)," ",IF(L184&lt;=Нормативы!$H$181,"КМС",IF(L184&lt;=Нормативы!$H$182,"КМС",IF(L184&lt;=Нормативы!$L$183,"КМС",IF(L184&lt;=Нормативы!$L$184,"I",IF(L184&lt;=Нормативы!$L$185,"II",IF(L184&lt;=Нормативы!$L$186,"III",IF(L184&lt;=Нормативы!$L$187,"I юн",IF(L184&lt;=Нормативы!$L$188,"II юн",IF(L184&lt;=Нормативы!$L$189,"III юн","б/р")))))))))))</f>
        <v>I</v>
      </c>
      <c r="Q184" s="72" t="str">
        <f t="shared" ref="Q184" si="147">IF(ISBLANK(P184)," ",IF(ISTEXT(P184)," ",IF(P184&lt;=$H$181,"МСМК",IF(P184&lt;=$H$182,"МС",IF(P184&lt;=$H$183,"КМС",IF(P184&lt;=$H$184,"I",IF(P184&lt;=$H$185,"II",IF(P184&lt;=$H$186,"III",IF(P184&lt;=$H$187,"I юн",IF(P184&lt;=$H$188,"II юн",IF(P184&lt;=$H$189,"III юн","б/р")))))))))))</f>
        <v xml:space="preserve"> </v>
      </c>
    </row>
    <row r="185" spans="3:33" x14ac:dyDescent="0.25">
      <c r="C185" s="18"/>
      <c r="D185" s="407"/>
      <c r="E185" s="407"/>
      <c r="F185" s="18"/>
      <c r="G185" s="18"/>
      <c r="H185" s="471">
        <v>860</v>
      </c>
      <c r="I185" s="72" t="str">
        <f>IF(ISBLANK(H185)," ",IF(ISTEXT(H185)," ",IF(H185&lt;=Нормативы!$H$181,"МСМК",IF(H185&lt;=Нормативы!$H$182,"МС",IF(H185&lt;=Нормативы!$H$183,"КМС",IF(H185&lt;=Нормативы!$H$184,"I",IF(H185&lt;=Нормативы!$H$185,"II",IF(H185&lt;=Нормативы!$H$186,"III",IF(H185&lt;=Нормативы!$H$187,"I юн",IF(H185&lt;=Нормативы!$H$188,"II юн",IF(H185&lt;=Нормативы!$H$189,"III юн","б/р")))))))))))</f>
        <v>II</v>
      </c>
      <c r="J185" s="72" t="str">
        <f>IF(ISBLANK(H185)," ",IF(ISTEXT(H185)," ",IF(H185&lt;=Нормативы!$H$181,"МСМК",IF(H185&lt;=Нормативы!$H$182,"МС",IF(H185&lt;=Нормативы!$H$183,"КМС",IF(H185&lt;=Нормативы!$H$184,"I",IF(H185&lt;=Нормативы!$H$185,"II",IF(H185&lt;=Нормативы!$H$186,"III",IF(H185&lt;=Нормативы!$H$187,"I юн",IF(H185&lt;=Нормативы!$H$188,"II юн",IF(H185&lt;=Нормативы!$H$189,"III юн","б/р")))))))))))</f>
        <v>II</v>
      </c>
      <c r="K185" s="1048"/>
      <c r="L185" s="1047">
        <f t="shared" si="145"/>
        <v>859.8</v>
      </c>
      <c r="M185" s="72" t="str">
        <f>IF(ISBLANK(L185)," ",IF(ISTEXT(L185)," ",IF(L185&lt;=Нормативы!$H$181,"КМС",IF(L185&lt;=Нормативы!$H$182,"КМС",IF(L185&lt;=Нормативы!$L$183,"КМС",IF(L185&lt;=Нормативы!$L$184,"I",IF(L185&lt;=Нормативы!$L$185,"II",IF(L185&lt;=Нормативы!$L$186,"III",IF(L185&lt;=Нормативы!$L$187,"I юн",IF(L185&lt;=Нормативы!$L$188,"II юн",IF(L185&lt;=Нормативы!$L$189,"III юн","б/р")))))))))))</f>
        <v>II</v>
      </c>
      <c r="N185" s="72" t="str">
        <f>IF(ISBLANK(L185)," ",IF(ISTEXT(L185)," ",IF(L185&lt;=Нормативы!$H$181,"КМС",IF(L185&lt;=Нормативы!$H$182,"КМС",IF(L185&lt;=Нормативы!$L$183,"КМС",IF(L185&lt;=Нормативы!$L$184,"I",IF(L185&lt;=Нормативы!$L$185,"II",IF(L185&lt;=Нормативы!$L$186,"III",IF(L185&lt;=Нормативы!$L$187,"I юн",IF(L185&lt;=Нормативы!$L$188,"II юн",IF(L185&lt;=Нормативы!$L$189,"III юн","б/р")))))))))))</f>
        <v>II</v>
      </c>
      <c r="Q185" s="72" t="str">
        <f t="shared" ref="Q185" si="148">IF(ISBLANK(P185)," ",IF(ISTEXT(P185)," ",IF(P185&lt;=$H$181,"МСМК",IF(P185&lt;=$H$182,"МС",IF(P185&lt;=$H$183,"КМС",IF(P185&lt;=$H$184,"I",IF(P185&lt;=$H$185,"II",IF(P185&lt;=$H$186,"III",IF(P185&lt;=$H$187,"I юн",IF(P185&lt;=$H$188,"II юн",IF(P185&lt;=$H$189,"III юн","б/р")))))))))))</f>
        <v xml:space="preserve"> </v>
      </c>
    </row>
    <row r="186" spans="3:33" x14ac:dyDescent="0.25">
      <c r="C186" s="18"/>
      <c r="D186" s="407"/>
      <c r="E186" s="407"/>
      <c r="F186" s="18"/>
      <c r="G186" s="18"/>
      <c r="H186" s="471">
        <v>940.7</v>
      </c>
      <c r="I186" s="72" t="str">
        <f>IF(ISBLANK(H186)," ",IF(ISTEXT(H186)," ",IF(H186&lt;=Нормативы!$H$181,"МСМК",IF(H186&lt;=Нормативы!$H$182,"МС",IF(H186&lt;=Нормативы!$H$183,"КМС",IF(H186&lt;=Нормативы!$H$184,"I",IF(H186&lt;=Нормативы!$H$185,"II",IF(H186&lt;=Нормативы!$H$186,"III",IF(H186&lt;=Нормативы!$H$187,"I юн",IF(H186&lt;=Нормативы!$H$188,"II юн",IF(H186&lt;=Нормативы!$H$189,"III юн","б/р")))))))))))</f>
        <v>III</v>
      </c>
      <c r="J186" s="72" t="str">
        <f>IF(ISBLANK(H186)," ",IF(ISTEXT(H186)," ",IF(H186&lt;=Нормативы!$H$181,"МСМК",IF(H186&lt;=Нормативы!$H$182,"МС",IF(H186&lt;=Нормативы!$H$183,"КМС",IF(H186&lt;=Нормативы!$H$184,"I",IF(H186&lt;=Нормативы!$H$185,"II",IF(H186&lt;=Нормативы!$H$186,"III",IF(H186&lt;=Нормативы!$H$187,"I юн",IF(H186&lt;=Нормативы!$H$188,"II юн",IF(H186&lt;=Нормативы!$H$189,"III юн","б/р")))))))))))</f>
        <v>III</v>
      </c>
      <c r="K186" s="1048"/>
      <c r="L186" s="1047">
        <f t="shared" si="145"/>
        <v>940.5</v>
      </c>
      <c r="M186" s="72" t="str">
        <f>IF(ISBLANK(L186)," ",IF(ISTEXT(L186)," ",IF(L186&lt;=Нормативы!$H$181,"КМС",IF(L186&lt;=Нормативы!$H$182,"КМС",IF(L186&lt;=Нормативы!$L$183,"КМС",IF(L186&lt;=Нормативы!$L$184,"I",IF(L186&lt;=Нормативы!$L$185,"II",IF(L186&lt;=Нормативы!$L$186,"III",IF(L186&lt;=Нормативы!$L$187,"I юн",IF(L186&lt;=Нормативы!$L$188,"II юн",IF(L186&lt;=Нормативы!$L$189,"III юн","б/р")))))))))))</f>
        <v>III</v>
      </c>
      <c r="N186" s="72" t="str">
        <f>IF(ISBLANK(L186)," ",IF(ISTEXT(L186)," ",IF(L186&lt;=Нормативы!$H$181,"КМС",IF(L186&lt;=Нормативы!$H$182,"КМС",IF(L186&lt;=Нормативы!$L$183,"КМС",IF(L186&lt;=Нормативы!$L$184,"I",IF(L186&lt;=Нормативы!$L$185,"II",IF(L186&lt;=Нормативы!$L$186,"III",IF(L186&lt;=Нормативы!$L$187,"I юн",IF(L186&lt;=Нормативы!$L$188,"II юн",IF(L186&lt;=Нормативы!$L$189,"III юн","б/р")))))))))))</f>
        <v>III</v>
      </c>
      <c r="Q186" s="72" t="str">
        <f t="shared" ref="Q186" si="149">IF(ISBLANK(P186)," ",IF(ISTEXT(P186)," ",IF(P186&lt;=$H$181,"МСМК",IF(P186&lt;=$H$182,"МС",IF(P186&lt;=$H$183,"КМС",IF(P186&lt;=$H$184,"I",IF(P186&lt;=$H$185,"II",IF(P186&lt;=$H$186,"III",IF(P186&lt;=$H$187,"I юн",IF(P186&lt;=$H$188,"II юн",IF(P186&lt;=$H$189,"III юн","б/р")))))))))))</f>
        <v xml:space="preserve"> </v>
      </c>
    </row>
    <row r="187" spans="3:33" x14ac:dyDescent="0.25">
      <c r="C187" s="18"/>
      <c r="D187" s="407"/>
      <c r="E187" s="407"/>
      <c r="F187" s="18"/>
      <c r="G187" s="18"/>
      <c r="H187" s="471">
        <v>1030.7</v>
      </c>
      <c r="I187" s="72" t="str">
        <f>IF(ISBLANK(H187)," ",IF(ISTEXT(H187)," ",IF(H187&lt;=Нормативы!$H$181,"МСМК",IF(H187&lt;=Нормативы!$H$182,"МС",IF(H187&lt;=Нормативы!$H$183,"КМС",IF(H187&lt;=Нормативы!$H$184,"I",IF(H187&lt;=Нормативы!$H$185,"II",IF(H187&lt;=Нормативы!$H$186,"III",IF(H187&lt;=Нормативы!$H$187,"I юн",IF(H187&lt;=Нормативы!$H$188,"II юн",IF(H187&lt;=Нормативы!$H$189,"III юн","б/р")))))))))))</f>
        <v>I юн</v>
      </c>
      <c r="J187" s="72" t="str">
        <f>IF(ISBLANK(H187)," ",IF(ISTEXT(H187)," ",IF(H187&lt;=Нормативы!$H$181,"МСМК",IF(H187&lt;=Нормативы!$H$182,"МС",IF(H187&lt;=Нормативы!$H$183,"КМС",IF(H187&lt;=Нормативы!$H$184,"I",IF(H187&lt;=Нормативы!$H$185,"II",IF(H187&lt;=Нормативы!$H$186,"III",IF(H187&lt;=Нормативы!$H$187,"I юн",IF(H187&lt;=Нормативы!$H$188,"II юн",IF(H187&lt;=Нормативы!$H$189,"III юн","б/р")))))))))))</f>
        <v>I юн</v>
      </c>
      <c r="K187" s="1048"/>
      <c r="L187" s="1047">
        <f t="shared" si="145"/>
        <v>1030.5</v>
      </c>
      <c r="M187" s="72" t="str">
        <f>IF(ISBLANK(L187)," ",IF(ISTEXT(L187)," ",IF(L187&lt;=Нормативы!$H$181,"КМС",IF(L187&lt;=Нормативы!$H$182,"КМС",IF(L187&lt;=Нормативы!$L$183,"КМС",IF(L187&lt;=Нормативы!$L$184,"I",IF(L187&lt;=Нормативы!$L$185,"II",IF(L187&lt;=Нормативы!$L$186,"III",IF(L187&lt;=Нормативы!$L$187,"I юн",IF(L187&lt;=Нормативы!$L$188,"II юн",IF(L187&lt;=Нормативы!$L$189,"III юн","б/р")))))))))))</f>
        <v>I юн</v>
      </c>
      <c r="N187" s="72" t="str">
        <f>IF(ISBLANK(L187)," ",IF(ISTEXT(L187)," ",IF(L187&lt;=Нормативы!$H$181,"КМС",IF(L187&lt;=Нормативы!$H$182,"КМС",IF(L187&lt;=Нормативы!$L$183,"КМС",IF(L187&lt;=Нормативы!$L$184,"I",IF(L187&lt;=Нормативы!$L$185,"II",IF(L187&lt;=Нормативы!$L$186,"III",IF(L187&lt;=Нормативы!$L$187,"I юн",IF(L187&lt;=Нормативы!$L$188,"II юн",IF(L187&lt;=Нормативы!$L$189,"III юн","б/р")))))))))))</f>
        <v>I юн</v>
      </c>
      <c r="Q187" s="72" t="str">
        <f t="shared" ref="Q187" si="150">IF(ISBLANK(P187)," ",IF(ISTEXT(P187)," ",IF(P187&lt;=$H$181,"МСМК",IF(P187&lt;=$H$182,"МС",IF(P187&lt;=$H$183,"КМС",IF(P187&lt;=$H$184,"I",IF(P187&lt;=$H$185,"II",IF(P187&lt;=$H$186,"III",IF(P187&lt;=$H$187,"I юн",IF(P187&lt;=$H$188,"II юн",IF(P187&lt;=$H$189,"III юн","б/р")))))))))))</f>
        <v xml:space="preserve"> </v>
      </c>
    </row>
    <row r="188" spans="3:33" x14ac:dyDescent="0.25">
      <c r="C188" s="18"/>
      <c r="D188" s="407"/>
      <c r="E188" s="407"/>
      <c r="F188" s="18"/>
      <c r="G188" s="18"/>
      <c r="H188" s="471">
        <v>1137.2</v>
      </c>
      <c r="I188" s="72" t="str">
        <f>IF(ISBLANK(H188)," ",IF(ISTEXT(H188)," ",IF(H188&lt;=Нормативы!$H$181,"МСМК",IF(H188&lt;=Нормативы!$H$182,"МС",IF(H188&lt;=Нормативы!$H$183,"КМС",IF(H188&lt;=Нормативы!$H$184,"I",IF(H188&lt;=Нормативы!$H$185,"II",IF(H188&lt;=Нормативы!$H$186,"III",IF(H188&lt;=Нормативы!$H$187,"I юн",IF(H188&lt;=Нормативы!$H$188,"II юн",IF(H188&lt;=Нормативы!$H$189,"III юн","б/р")))))))))))</f>
        <v>II юн</v>
      </c>
      <c r="J188" s="72" t="str">
        <f>IF(ISBLANK(H188)," ",IF(ISTEXT(H188)," ",IF(H188&lt;=Нормативы!$H$181,"МСМК",IF(H188&lt;=Нормативы!$H$182,"МС",IF(H188&lt;=Нормативы!$H$183,"КМС",IF(H188&lt;=Нормативы!$H$184,"I",IF(H188&lt;=Нормативы!$H$185,"II",IF(H188&lt;=Нормативы!$H$186,"III",IF(H188&lt;=Нормативы!$H$187,"I юн",IF(H188&lt;=Нормативы!$H$188,"II юн",IF(H188&lt;=Нормативы!$H$189,"III юн","б/р")))))))))))</f>
        <v>II юн</v>
      </c>
      <c r="K188" s="1048"/>
      <c r="L188" s="1047">
        <f t="shared" si="145"/>
        <v>1137</v>
      </c>
      <c r="M188" s="72" t="str">
        <f>IF(ISBLANK(L188)," ",IF(ISTEXT(L188)," ",IF(L188&lt;=Нормативы!$H$181,"КМС",IF(L188&lt;=Нормативы!$H$182,"КМС",IF(L188&lt;=Нормативы!$L$183,"КМС",IF(L188&lt;=Нормативы!$L$184,"I",IF(L188&lt;=Нормативы!$L$185,"II",IF(L188&lt;=Нормативы!$L$186,"III",IF(L188&lt;=Нормативы!$L$187,"I юн",IF(L188&lt;=Нормативы!$L$188,"II юн",IF(L188&lt;=Нормативы!$L$189,"III юн","б/р")))))))))))</f>
        <v>II юн</v>
      </c>
      <c r="N188" s="72" t="str">
        <f>IF(ISBLANK(L188)," ",IF(ISTEXT(L188)," ",IF(L188&lt;=Нормативы!$H$181,"КМС",IF(L188&lt;=Нормативы!$H$182,"КМС",IF(L188&lt;=Нормативы!$L$183,"КМС",IF(L188&lt;=Нормативы!$L$184,"I",IF(L188&lt;=Нормативы!$L$185,"II",IF(L188&lt;=Нормативы!$L$186,"III",IF(L188&lt;=Нормативы!$L$187,"I юн",IF(L188&lt;=Нормативы!$L$188,"II юн",IF(L188&lt;=Нормативы!$L$189,"III юн","б/р")))))))))))</f>
        <v>II юн</v>
      </c>
      <c r="Q188" s="72" t="str">
        <f t="shared" ref="Q188" si="151">IF(ISBLANK(P188)," ",IF(ISTEXT(P188)," ",IF(P188&lt;=$H$181,"МСМК",IF(P188&lt;=$H$182,"МС",IF(P188&lt;=$H$183,"КМС",IF(P188&lt;=$H$184,"I",IF(P188&lt;=$H$185,"II",IF(P188&lt;=$H$186,"III",IF(P188&lt;=$H$187,"I юн",IF(P188&lt;=$H$188,"II юн",IF(P188&lt;=$H$189,"III юн","б/р")))))))))))</f>
        <v xml:space="preserve"> </v>
      </c>
    </row>
    <row r="189" spans="3:33" x14ac:dyDescent="0.25">
      <c r="C189" s="18"/>
      <c r="D189" s="407"/>
      <c r="E189" s="407"/>
      <c r="F189" s="18"/>
      <c r="G189" s="18"/>
      <c r="H189" s="471">
        <v>1230</v>
      </c>
      <c r="I189" s="72" t="str">
        <f>IF(ISBLANK(H189)," ",IF(ISTEXT(H189)," ",IF(H189&lt;=Нормативы!$H$181,"МСМК",IF(H189&lt;=Нормативы!$H$182,"МС",IF(H189&lt;=Нормативы!$H$183,"КМС",IF(H189&lt;=Нормативы!$H$184,"I",IF(H189&lt;=Нормативы!$H$185,"II",IF(H189&lt;=Нормативы!$H$186,"III",IF(H189&lt;=Нормативы!$H$187,"I юн",IF(H189&lt;=Нормативы!$H$188,"II юн",IF(H189&lt;=Нормативы!$H$189,"III юн","б/р")))))))))))</f>
        <v>III юн</v>
      </c>
      <c r="J189" s="72" t="str">
        <f>IF(ISBLANK(H189)," ",IF(ISTEXT(H189)," ",IF(H189&lt;=Нормативы!$H$181,"МСМК",IF(H189&lt;=Нормативы!$H$182,"МС",IF(H189&lt;=Нормативы!$H$183,"КМС",IF(H189&lt;=Нормативы!$H$184,"I",IF(H189&lt;=Нормативы!$H$185,"II",IF(H189&lt;=Нормативы!$H$186,"III",IF(H189&lt;=Нормативы!$H$187,"I юн",IF(H189&lt;=Нормативы!$H$188,"II юн",IF(H189&lt;=Нормативы!$H$189,"III юн","б/р")))))))))))</f>
        <v>III юн</v>
      </c>
      <c r="K189" s="1048"/>
      <c r="L189" s="1047">
        <f t="shared" si="145"/>
        <v>1229.8</v>
      </c>
      <c r="M189" s="72" t="str">
        <f>IF(ISBLANK(L189)," ",IF(ISTEXT(L189)," ",IF(L189&lt;=Нормативы!$H$181,"КМС",IF(L189&lt;=Нормативы!$H$182,"КМС",IF(L189&lt;=Нормативы!$L$183,"КМС",IF(L189&lt;=Нормативы!$L$184,"I",IF(L189&lt;=Нормативы!$L$185,"II",IF(L189&lt;=Нормативы!$L$186,"III",IF(L189&lt;=Нормативы!$L$187,"I юн",IF(L189&lt;=Нормативы!$L$188,"II юн",IF(L189&lt;=Нормативы!$L$189,"III юн","б/р")))))))))))</f>
        <v>III юн</v>
      </c>
      <c r="N189" s="72" t="str">
        <f>IF(ISBLANK(L189)," ",IF(ISTEXT(L189)," ",IF(L189&lt;=Нормативы!$H$181,"КМС",IF(L189&lt;=Нормативы!$H$182,"КМС",IF(L189&lt;=Нормативы!$L$183,"КМС",IF(L189&lt;=Нормативы!$L$184,"I",IF(L189&lt;=Нормативы!$L$185,"II",IF(L189&lt;=Нормативы!$L$186,"III",IF(L189&lt;=Нормативы!$L$187,"I юн",IF(L189&lt;=Нормативы!$L$188,"II юн",IF(L189&lt;=Нормативы!$L$189,"III юн","б/р")))))))))))</f>
        <v>III юн</v>
      </c>
      <c r="Q189" s="72" t="str">
        <f>IF(ISBLANK(P189)," ",IF(ISTEXT(P189)," ",IF(P189&lt;=$H$181,"МСМК",IF(P189&lt;=$H$182,"МС",IF(P189&lt;=$H$183,"КМС",IF(P189&lt;=$H$184,"I",IF(P189&lt;=$H$185,"II",IF(P189&lt;=$H$186,"III",IF(P189&lt;=$H$187,"I юн",IF(P189&lt;=$H$188,"II юн",IF(P189&lt;=$H$189,"III юн","б/р")))))))))))</f>
        <v xml:space="preserve"> </v>
      </c>
    </row>
    <row r="190" spans="3:33" x14ac:dyDescent="0.25">
      <c r="C190" s="18"/>
      <c r="D190" s="407"/>
      <c r="E190" s="407"/>
      <c r="F190" s="18"/>
      <c r="G190" s="18"/>
      <c r="H190" s="471"/>
      <c r="I190" s="473"/>
      <c r="J190" s="473"/>
      <c r="K190" s="1048"/>
      <c r="L190" s="473"/>
      <c r="M190" s="473"/>
      <c r="N190" s="473"/>
      <c r="P190" s="1055"/>
      <c r="Q190" s="473"/>
      <c r="R190" s="1055"/>
      <c r="S190" s="1055"/>
      <c r="T190" s="1055"/>
      <c r="U190" s="1055"/>
      <c r="V190" s="1055"/>
      <c r="W190" s="1055"/>
      <c r="X190" s="1055"/>
      <c r="Y190" s="1055"/>
      <c r="Z190" s="1055"/>
      <c r="AA190" s="1055"/>
      <c r="AB190" s="1055"/>
      <c r="AC190" s="1055"/>
      <c r="AD190" s="1055"/>
      <c r="AE190" s="1055"/>
      <c r="AF190" s="1055"/>
      <c r="AG190" s="1055"/>
    </row>
    <row r="191" spans="3:33" x14ac:dyDescent="0.25">
      <c r="C191" s="467" t="s">
        <v>153</v>
      </c>
      <c r="D191" s="468"/>
      <c r="E191" s="468"/>
      <c r="F191" s="467"/>
      <c r="G191" s="467"/>
      <c r="H191" s="469"/>
      <c r="I191" s="473"/>
      <c r="J191" s="473"/>
      <c r="K191" s="1057"/>
      <c r="L191" s="473"/>
      <c r="M191" s="473"/>
      <c r="N191" s="473"/>
      <c r="P191" s="1056"/>
      <c r="Q191" s="473"/>
      <c r="R191" s="1056"/>
      <c r="S191" s="1056"/>
      <c r="T191" s="1056"/>
      <c r="U191" s="1056"/>
      <c r="V191" s="1056"/>
      <c r="W191" s="1056"/>
      <c r="X191" s="1056"/>
      <c r="Y191" s="1056"/>
      <c r="Z191" s="1056"/>
      <c r="AA191" s="1056"/>
      <c r="AB191" s="1056"/>
      <c r="AC191" s="1056"/>
      <c r="AD191" s="1056"/>
      <c r="AE191" s="1056"/>
      <c r="AF191" s="1056"/>
      <c r="AG191" s="1056"/>
    </row>
    <row r="192" spans="3:33" x14ac:dyDescent="0.25">
      <c r="C192" s="18"/>
      <c r="D192" s="407"/>
      <c r="E192" s="407"/>
      <c r="F192" s="18"/>
      <c r="G192" s="18"/>
      <c r="H192" s="471">
        <v>633</v>
      </c>
      <c r="I192" s="72" t="str">
        <f>IF(ISBLANK(H192)," ",IF(ISTEXT(H192)," ",IF(H192&lt;=Нормативы!$H$192,"МСМК",IF(H192&lt;=Нормативы!$H$193,"МС",IF(H192&lt;=Нормативы!$H$194,"КМС",IF(H192&lt;=Нормативы!$H$195,"I",IF(H192&lt;=Нормативы!$H$196,"II",IF(H192&lt;=Нормативы!$H$197,"III",IF(H192&lt;=Нормативы!$H$198,"I юн",IF(H192&lt;=Нормативы!$H$199,"II юн",IF(H192&lt;=Нормативы!$H$200,"III юн","б/р")))))))))))</f>
        <v>МСМК</v>
      </c>
      <c r="J192" s="72" t="str">
        <f>IF(ISBLANK(H192)," ",IF(ISTEXT(H192)," ",IF(H192&lt;=Нормативы!$H$192,"МСМК",IF(H192&lt;=Нормативы!$H$193,"МС",IF(H192&lt;=Нормативы!$H$194,"КМС",IF(H192&lt;=Нормативы!$H$195,"I",IF(H192&lt;=Нормативы!$H$196,"II",IF(H192&lt;=Нормативы!$H$197,"III",IF(H192&lt;=Нормативы!$H$198,"I юн",IF(H192&lt;=Нормативы!$H$199,"II юн",IF(H192&lt;=Нормативы!$H$200,"III юн","б/р")))))))))))</f>
        <v>МСМК</v>
      </c>
      <c r="K192" s="1048"/>
      <c r="L192" s="471"/>
      <c r="M192" s="72" t="str">
        <f>IF(ISBLANK(L192)," ",IF(ISTEXT(L192)," ",IF(L192&lt;=Нормативы!$H$192,"КМС",IF(L192&lt;=Нормативы!$H$193,"КМС",IF(L192&lt;=Нормативы!$L$194,"КМС",IF(L192&lt;=Нормативы!$L$195,"I",IF(L192&lt;=Нормативы!$L$196,"II",IF(L192&lt;=Нормативы!$L$197,"III",IF(L192&lt;=Нормативы!$L$198,"I юн",IF(L192&lt;=Нормативы!$L$199,"II юн",IF(L192&lt;=Нормативы!$L$200,"III юн","б/р")))))))))))</f>
        <v xml:space="preserve"> </v>
      </c>
      <c r="N192" s="72" t="str">
        <f>IF(ISBLANK(L192)," ",IF(ISTEXT(L192)," ",IF(L192&lt;=634.7,"МСМК",IF(L192&lt;=652.2,"МС",IF(L192&lt;=714.5,"КМС",IF(L192&lt;=736,"I",IF(L192&lt;=825,"II",IF(L192&lt;=905.2,"III",IF(L192&lt;=955,"I юн",IF(L192&lt;=1054,"II юн",IF(L192&lt;=1150.5,"III юн","б/р")))))))))))</f>
        <v xml:space="preserve"> </v>
      </c>
      <c r="Q192" s="72" t="str">
        <f>IF(ISBLANK(P192)," ",IF(ISTEXT(P192)," ",IF(P192&lt;=$H$192,"МСМК",IF(P192&lt;=$H$193,"МС",IF(P192&lt;=$H$194,"КМС",IF(P192&lt;=$H$195,"I",IF(P192&lt;=$H$196,"II",IF(P192&lt;=$H$197,"III",IF(P192&lt;=$H$198,"I юн",IF(P192&lt;=$H$199,"II юн",IF(P192&lt;=$H$200,"III юн","б/р")))))))))))</f>
        <v xml:space="preserve"> </v>
      </c>
    </row>
    <row r="193" spans="3:17" x14ac:dyDescent="0.25">
      <c r="C193" s="18"/>
      <c r="D193" s="407"/>
      <c r="E193" s="407"/>
      <c r="F193" s="18"/>
      <c r="G193" s="18"/>
      <c r="H193" s="471">
        <v>650</v>
      </c>
      <c r="I193" s="72" t="str">
        <f>IF(ISBLANK(H193)," ",IF(ISTEXT(H193)," ",IF(H193&lt;=Нормативы!$H$192,"МСМК",IF(H193&lt;=Нормативы!$H$193,"МС",IF(H193&lt;=Нормативы!$H$194,"КМС",IF(H193&lt;=Нормативы!$H$195,"I",IF(H193&lt;=Нормативы!$H$196,"II",IF(H193&lt;=Нормативы!$H$197,"III",IF(H193&lt;=Нормативы!$H$198,"I юн",IF(H193&lt;=Нормативы!$H$199,"II юн",IF(H193&lt;=Нормативы!$H$200,"III юн","б/р")))))))))))</f>
        <v>МС</v>
      </c>
      <c r="J193" s="72" t="str">
        <f>IF(ISBLANK(H193)," ",IF(ISTEXT(H193)," ",IF(H193&lt;=Нормативы!$H$192,"МСМК",IF(H193&lt;=Нормативы!$H$193,"МС",IF(H193&lt;=Нормативы!$H$194,"КМС",IF(H193&lt;=Нормативы!$H$195,"I",IF(H193&lt;=Нормативы!$H$196,"II",IF(H193&lt;=Нормативы!$H$197,"III",IF(H193&lt;=Нормативы!$H$198,"I юн",IF(H193&lt;=Нормативы!$H$199,"II юн",IF(H193&lt;=Нормативы!$H$200,"III юн","б/р")))))))))))</f>
        <v>МС</v>
      </c>
      <c r="K193" s="1048"/>
      <c r="L193" s="471"/>
      <c r="M193" s="72" t="str">
        <f>IF(ISBLANK(L193)," ",IF(ISTEXT(L193)," ",IF(L193&lt;=Нормативы!$H$192,"КМС",IF(L193&lt;=Нормативы!$H$193,"КМС",IF(L193&lt;=Нормативы!$L$194,"КМС",IF(L193&lt;=Нормативы!$L$195,"I",IF(L193&lt;=Нормативы!$L$196,"II",IF(L193&lt;=Нормативы!$L$197,"III",IF(L193&lt;=Нормативы!$L$198,"I юн",IF(L193&lt;=Нормативы!$L$199,"II юн",IF(L193&lt;=Нормативы!$L$200,"III юн","б/р")))))))))))</f>
        <v xml:space="preserve"> </v>
      </c>
      <c r="N193" s="72" t="str">
        <f>IF(ISBLANK(L193)," ",IF(ISTEXT(L193)," ",IF(L193&lt;=634.7,"МСМК",IF(L193&lt;=652.2,"МС",IF(L193&lt;=714.5,"КМС",IF(L193&lt;=736,"I",IF(L193&lt;=825,"II",IF(L193&lt;=905.2,"III",IF(L193&lt;=955,"I юн",IF(L193&lt;=1054,"II юн",IF(L193&lt;=1150.5,"III юн","б/р")))))))))))</f>
        <v xml:space="preserve"> </v>
      </c>
      <c r="Q193" s="72" t="str">
        <f t="shared" ref="Q193" si="152">IF(ISBLANK(P193)," ",IF(ISTEXT(P193)," ",IF(P193&lt;=$H$192,"МСМК",IF(P193&lt;=$H$193,"МС",IF(P193&lt;=$H$194,"КМС",IF(P193&lt;=$H$195,"I",IF(P193&lt;=$H$196,"II",IF(P193&lt;=$H$197,"III",IF(P193&lt;=$H$198,"I юн",IF(P193&lt;=$H$199,"II юн",IF(P193&lt;=$H$200,"III юн","б/р")))))))))))</f>
        <v xml:space="preserve"> </v>
      </c>
    </row>
    <row r="194" spans="3:17" x14ac:dyDescent="0.25">
      <c r="C194" s="18"/>
      <c r="D194" s="407"/>
      <c r="E194" s="407"/>
      <c r="F194" s="18"/>
      <c r="G194" s="18"/>
      <c r="H194" s="471">
        <v>713.7</v>
      </c>
      <c r="I194" s="72" t="str">
        <f>IF(ISBLANK(H194)," ",IF(ISTEXT(H194)," ",IF(H194&lt;=Нормативы!$H$192,"МСМК",IF(H194&lt;=Нормативы!$H$193,"МС",IF(H194&lt;=Нормативы!$H$194,"КМС",IF(H194&lt;=Нормативы!$H$195,"I",IF(H194&lt;=Нормативы!$H$196,"II",IF(H194&lt;=Нормативы!$H$197,"III",IF(H194&lt;=Нормативы!$H$198,"I юн",IF(H194&lt;=Нормативы!$H$199,"II юн",IF(H194&lt;=Нормативы!$H$200,"III юн","б/р")))))))))))</f>
        <v>КМС</v>
      </c>
      <c r="J194" s="72" t="str">
        <f>IF(ISBLANK(H194)," ",IF(ISTEXT(H194)," ",IF(H194&lt;=Нормативы!$H$192,"МСМК",IF(H194&lt;=Нормативы!$H$193,"МС",IF(H194&lt;=Нормативы!$H$194,"КМС",IF(H194&lt;=Нормативы!$H$195,"I",IF(H194&lt;=Нормативы!$H$196,"II",IF(H194&lt;=Нормативы!$H$197,"III",IF(H194&lt;=Нормативы!$H$198,"I юн",IF(H194&lt;=Нормативы!$H$199,"II юн",IF(H194&lt;=Нормативы!$H$200,"III юн","б/р")))))))))))</f>
        <v>КМС</v>
      </c>
      <c r="K194" s="1048"/>
      <c r="L194" s="1047">
        <f t="shared" ref="L194:L200" si="153">H194-0.2</f>
        <v>713.5</v>
      </c>
      <c r="M194" s="72" t="str">
        <f>IF(ISBLANK(L194)," ",IF(ISTEXT(L194)," ",IF(L194&lt;=Нормативы!$H$192,"КМС",IF(L194&lt;=Нормативы!$H$193,"КМС",IF(L194&lt;=Нормативы!$L$194,"КМС",IF(L194&lt;=Нормативы!$L$195,"I",IF(L194&lt;=Нормативы!$L$196,"II",IF(L194&lt;=Нормативы!$L$197,"III",IF(L194&lt;=Нормативы!$L$198,"I юн",IF(L194&lt;=Нормативы!$L$199,"II юн",IF(L194&lt;=Нормативы!$L$200,"III юн","б/р")))))))))))</f>
        <v>КМС</v>
      </c>
      <c r="N194" s="72" t="str">
        <f>IF(ISBLANK(L194)," ",IF(ISTEXT(L194)," ",IF(L194&lt;=Нормативы!$H$192,"КМС",IF(L194&lt;=Нормативы!$H$193,"КМС",IF(L194&lt;=Нормативы!$L$194,"КМС",IF(L194&lt;=Нормативы!$L$195,"I",IF(L194&lt;=Нормативы!$L$196,"II",IF(L194&lt;=Нормативы!$L$197,"III",IF(L194&lt;=Нормативы!$L$198,"I юн",IF(L194&lt;=Нормативы!$L$199,"II юн",IF(L194&lt;=Нормативы!$L$200,"III юн","б/р")))))))))))</f>
        <v>КМС</v>
      </c>
      <c r="Q194" s="72" t="str">
        <f t="shared" ref="Q194" si="154">IF(ISBLANK(P194)," ",IF(ISTEXT(P194)," ",IF(P194&lt;=$H$192,"МСМК",IF(P194&lt;=$H$193,"МС",IF(P194&lt;=$H$194,"КМС",IF(P194&lt;=$H$195,"I",IF(P194&lt;=$H$196,"II",IF(P194&lt;=$H$197,"III",IF(P194&lt;=$H$198,"I юн",IF(P194&lt;=$H$199,"II юн",IF(P194&lt;=$H$200,"III юн","б/р")))))))))))</f>
        <v xml:space="preserve"> </v>
      </c>
    </row>
    <row r="195" spans="3:17" x14ac:dyDescent="0.25">
      <c r="C195" s="18"/>
      <c r="D195" s="407"/>
      <c r="E195" s="407"/>
      <c r="F195" s="18"/>
      <c r="G195" s="18"/>
      <c r="H195" s="471">
        <v>734.7</v>
      </c>
      <c r="I195" s="72" t="str">
        <f>IF(ISBLANK(H195)," ",IF(ISTEXT(H195)," ",IF(H195&lt;=Нормативы!$H$192,"МСМК",IF(H195&lt;=Нормативы!$H$193,"МС",IF(H195&lt;=Нормативы!$H$194,"КМС",IF(H195&lt;=Нормативы!$H$195,"I",IF(H195&lt;=Нормативы!$H$196,"II",IF(H195&lt;=Нормативы!$H$197,"III",IF(H195&lt;=Нормативы!$H$198,"I юн",IF(H195&lt;=Нормативы!$H$199,"II юн",IF(H195&lt;=Нормативы!$H$200,"III юн","б/р")))))))))))</f>
        <v>I</v>
      </c>
      <c r="J195" s="72" t="str">
        <f>IF(ISBLANK(H195)," ",IF(ISTEXT(H195)," ",IF(H195&lt;=Нормативы!$H$192,"МСМК",IF(H195&lt;=Нормативы!$H$193,"МС",IF(H195&lt;=Нормативы!$H$194,"КМС",IF(H195&lt;=Нормативы!$H$195,"I",IF(H195&lt;=Нормативы!$H$196,"II",IF(H195&lt;=Нормативы!$H$197,"III",IF(H195&lt;=Нормативы!$H$198,"I юн",IF(H195&lt;=Нормативы!$H$199,"II юн",IF(H195&lt;=Нормативы!$H$200,"III юн","б/р")))))))))))</f>
        <v>I</v>
      </c>
      <c r="K195" s="1048"/>
      <c r="L195" s="1047">
        <f t="shared" si="153"/>
        <v>734.5</v>
      </c>
      <c r="M195" s="72" t="str">
        <f>IF(ISBLANK(L195)," ",IF(ISTEXT(L195)," ",IF(L195&lt;=Нормативы!$H$192,"КМС",IF(L195&lt;=Нормативы!$H$193,"КМС",IF(L195&lt;=Нормативы!$L$194,"КМС",IF(L195&lt;=Нормативы!$L$195,"I",IF(L195&lt;=Нормативы!$L$196,"II",IF(L195&lt;=Нормативы!$L$197,"III",IF(L195&lt;=Нормативы!$L$198,"I юн",IF(L195&lt;=Нормативы!$L$199,"II юн",IF(L195&lt;=Нормативы!$L$200,"III юн","б/р")))))))))))</f>
        <v>I</v>
      </c>
      <c r="N195" s="72" t="str">
        <f>IF(ISBLANK(L195)," ",IF(ISTEXT(L195)," ",IF(L195&lt;=Нормативы!$H$192,"КМС",IF(L195&lt;=Нормативы!$H$193,"КМС",IF(L195&lt;=Нормативы!$L$194,"КМС",IF(L195&lt;=Нормативы!$L$195,"I",IF(L195&lt;=Нормативы!$L$196,"II",IF(L195&lt;=Нормативы!$L$197,"III",IF(L195&lt;=Нормативы!$L$198,"I юн",IF(L195&lt;=Нормативы!$L$199,"II юн",IF(L195&lt;=Нормативы!$L$200,"III юн","б/р")))))))))))</f>
        <v>I</v>
      </c>
      <c r="Q195" s="72" t="str">
        <f t="shared" ref="Q195" si="155">IF(ISBLANK(P195)," ",IF(ISTEXT(P195)," ",IF(P195&lt;=$H$192,"МСМК",IF(P195&lt;=$H$193,"МС",IF(P195&lt;=$H$194,"КМС",IF(P195&lt;=$H$195,"I",IF(P195&lt;=$H$196,"II",IF(P195&lt;=$H$197,"III",IF(P195&lt;=$H$198,"I юн",IF(P195&lt;=$H$199,"II юн",IF(P195&lt;=$H$200,"III юн","б/р")))))))))))</f>
        <v xml:space="preserve"> </v>
      </c>
    </row>
    <row r="196" spans="3:17" x14ac:dyDescent="0.25">
      <c r="C196" s="18"/>
      <c r="D196" s="407"/>
      <c r="E196" s="407"/>
      <c r="F196" s="18"/>
      <c r="G196" s="18"/>
      <c r="H196" s="471">
        <v>823.2</v>
      </c>
      <c r="I196" s="72" t="str">
        <f>IF(ISBLANK(H196)," ",IF(ISTEXT(H196)," ",IF(H196&lt;=Нормативы!$H$192,"МСМК",IF(H196&lt;=Нормативы!$H$193,"МС",IF(H196&lt;=Нормативы!$H$194,"КМС",IF(H196&lt;=Нормативы!$H$195,"I",IF(H196&lt;=Нормативы!$H$196,"II",IF(H196&lt;=Нормативы!$H$197,"III",IF(H196&lt;=Нормативы!$H$198,"I юн",IF(H196&lt;=Нормативы!$H$199,"II юн",IF(H196&lt;=Нормативы!$H$200,"III юн","б/р")))))))))))</f>
        <v>II</v>
      </c>
      <c r="J196" s="72" t="str">
        <f>IF(ISBLANK(H196)," ",IF(ISTEXT(H196)," ",IF(H196&lt;=Нормативы!$H$192,"МСМК",IF(H196&lt;=Нормативы!$H$193,"МС",IF(H196&lt;=Нормативы!$H$194,"КМС",IF(H196&lt;=Нормативы!$H$195,"I",IF(H196&lt;=Нормативы!$H$196,"II",IF(H196&lt;=Нормативы!$H$197,"III",IF(H196&lt;=Нормативы!$H$198,"I юн",IF(H196&lt;=Нормативы!$H$199,"II юн",IF(H196&lt;=Нормативы!$H$200,"III юн","б/р")))))))))))</f>
        <v>II</v>
      </c>
      <c r="K196" s="1048"/>
      <c r="L196" s="1047">
        <f t="shared" si="153"/>
        <v>823</v>
      </c>
      <c r="M196" s="72" t="str">
        <f>IF(ISBLANK(L196)," ",IF(ISTEXT(L196)," ",IF(L196&lt;=Нормативы!$H$192,"КМС",IF(L196&lt;=Нормативы!$H$193,"КМС",IF(L196&lt;=Нормативы!$L$194,"КМС",IF(L196&lt;=Нормативы!$L$195,"I",IF(L196&lt;=Нормативы!$L$196,"II",IF(L196&lt;=Нормативы!$L$197,"III",IF(L196&lt;=Нормативы!$L$198,"I юн",IF(L196&lt;=Нормативы!$L$199,"II юн",IF(L196&lt;=Нормативы!$L$200,"III юн","б/р")))))))))))</f>
        <v>II</v>
      </c>
      <c r="N196" s="72" t="str">
        <f>IF(ISBLANK(L196)," ",IF(ISTEXT(L196)," ",IF(L196&lt;=Нормативы!$H$192,"КМС",IF(L196&lt;=Нормативы!$H$193,"КМС",IF(L196&lt;=Нормативы!$L$194,"КМС",IF(L196&lt;=Нормативы!$L$195,"I",IF(L196&lt;=Нормативы!$L$196,"II",IF(L196&lt;=Нормативы!$L$197,"III",IF(L196&lt;=Нормативы!$L$198,"I юн",IF(L196&lt;=Нормативы!$L$199,"II юн",IF(L196&lt;=Нормативы!$L$200,"III юн","б/р")))))))))))</f>
        <v>II</v>
      </c>
      <c r="Q196" s="72" t="str">
        <f t="shared" ref="Q196" si="156">IF(ISBLANK(P196)," ",IF(ISTEXT(P196)," ",IF(P196&lt;=$H$192,"МСМК",IF(P196&lt;=$H$193,"МС",IF(P196&lt;=$H$194,"КМС",IF(P196&lt;=$H$195,"I",IF(P196&lt;=$H$196,"II",IF(P196&lt;=$H$197,"III",IF(P196&lt;=$H$198,"I юн",IF(P196&lt;=$H$199,"II юн",IF(P196&lt;=$H$200,"III юн","б/р")))))))))))</f>
        <v xml:space="preserve"> </v>
      </c>
    </row>
    <row r="197" spans="3:17" x14ac:dyDescent="0.25">
      <c r="C197" s="18"/>
      <c r="D197" s="407"/>
      <c r="E197" s="407"/>
      <c r="F197" s="18"/>
      <c r="G197" s="18"/>
      <c r="H197" s="471">
        <v>903.2</v>
      </c>
      <c r="I197" s="72" t="str">
        <f>IF(ISBLANK(H197)," ",IF(ISTEXT(H197)," ",IF(H197&lt;=Нормативы!$H$192,"МСМК",IF(H197&lt;=Нормативы!$H$193,"МС",IF(H197&lt;=Нормативы!$H$194,"КМС",IF(H197&lt;=Нормативы!$H$195,"I",IF(H197&lt;=Нормативы!$H$196,"II",IF(H197&lt;=Нормативы!$H$197,"III",IF(H197&lt;=Нормативы!$H$198,"I юн",IF(H197&lt;=Нормативы!$H$199,"II юн",IF(H197&lt;=Нормативы!$H$200,"III юн","б/р")))))))))))</f>
        <v>III</v>
      </c>
      <c r="J197" s="72" t="str">
        <f>IF(ISBLANK(H197)," ",IF(ISTEXT(H197)," ",IF(H197&lt;=Нормативы!$H$192,"МСМК",IF(H197&lt;=Нормативы!$H$193,"МС",IF(H197&lt;=Нормативы!$H$194,"КМС",IF(H197&lt;=Нормативы!$H$195,"I",IF(H197&lt;=Нормативы!$H$196,"II",IF(H197&lt;=Нормативы!$H$197,"III",IF(H197&lt;=Нормативы!$H$198,"I юн",IF(H197&lt;=Нормативы!$H$199,"II юн",IF(H197&lt;=Нормативы!$H$200,"III юн","б/р")))))))))))</f>
        <v>III</v>
      </c>
      <c r="K197" s="1048"/>
      <c r="L197" s="1047">
        <f t="shared" si="153"/>
        <v>903</v>
      </c>
      <c r="M197" s="72" t="str">
        <f>IF(ISBLANK(L197)," ",IF(ISTEXT(L197)," ",IF(L197&lt;=Нормативы!$H$192,"КМС",IF(L197&lt;=Нормативы!$H$193,"КМС",IF(L197&lt;=Нормативы!$L$194,"КМС",IF(L197&lt;=Нормативы!$L$195,"I",IF(L197&lt;=Нормативы!$L$196,"II",IF(L197&lt;=Нормативы!$L$197,"III",IF(L197&lt;=Нормативы!$L$198,"I юн",IF(L197&lt;=Нормативы!$L$199,"II юн",IF(L197&lt;=Нормативы!$L$200,"III юн","б/р")))))))))))</f>
        <v>III</v>
      </c>
      <c r="N197" s="72" t="str">
        <f>IF(ISBLANK(L197)," ",IF(ISTEXT(L197)," ",IF(L197&lt;=Нормативы!$H$192,"КМС",IF(L197&lt;=Нормативы!$H$193,"КМС",IF(L197&lt;=Нормативы!$L$194,"КМС",IF(L197&lt;=Нормативы!$L$195,"I",IF(L197&lt;=Нормативы!$L$196,"II",IF(L197&lt;=Нормативы!$L$197,"III",IF(L197&lt;=Нормативы!$L$198,"I юн",IF(L197&lt;=Нормативы!$L$199,"II юн",IF(L197&lt;=Нормативы!$L$200,"III юн","б/р")))))))))))</f>
        <v>III</v>
      </c>
      <c r="Q197" s="72" t="str">
        <f t="shared" ref="Q197" si="157">IF(ISBLANK(P197)," ",IF(ISTEXT(P197)," ",IF(P197&lt;=$H$192,"МСМК",IF(P197&lt;=$H$193,"МС",IF(P197&lt;=$H$194,"КМС",IF(P197&lt;=$H$195,"I",IF(P197&lt;=$H$196,"II",IF(P197&lt;=$H$197,"III",IF(P197&lt;=$H$198,"I юн",IF(P197&lt;=$H$199,"II юн",IF(P197&lt;=$H$200,"III юн","б/р")))))))))))</f>
        <v xml:space="preserve"> </v>
      </c>
    </row>
    <row r="198" spans="3:17" x14ac:dyDescent="0.25">
      <c r="C198" s="18"/>
      <c r="D198" s="407"/>
      <c r="E198" s="407"/>
      <c r="F198" s="18"/>
      <c r="G198" s="18"/>
      <c r="H198" s="471">
        <v>950.40000000000009</v>
      </c>
      <c r="I198" s="72" t="str">
        <f>IF(ISBLANK(H198)," ",IF(ISTEXT(H198)," ",IF(H198&lt;=Нормативы!$H$192,"МСМК",IF(H198&lt;=Нормативы!$H$193,"МС",IF(H198&lt;=Нормативы!$H$194,"КМС",IF(H198&lt;=Нормативы!$H$195,"I",IF(H198&lt;=Нормативы!$H$196,"II",IF(H198&lt;=Нормативы!$H$197,"III",IF(H198&lt;=Нормативы!$H$198,"I юн",IF(H198&lt;=Нормативы!$H$199,"II юн",IF(H198&lt;=Нормативы!$H$200,"III юн","б/р")))))))))))</f>
        <v>I юн</v>
      </c>
      <c r="J198" s="72" t="str">
        <f>IF(ISBLANK(H198)," ",IF(ISTEXT(H198)," ",IF(H198&lt;=Нормативы!$H$192,"МСМК",IF(H198&lt;=Нормативы!$H$193,"МС",IF(H198&lt;=Нормативы!$H$194,"КМС",IF(H198&lt;=Нормативы!$H$195,"I",IF(H198&lt;=Нормативы!$H$196,"II",IF(H198&lt;=Нормативы!$H$197,"III",IF(H198&lt;=Нормативы!$H$198,"I юн",IF(H198&lt;=Нормативы!$H$199,"II юн",IF(H198&lt;=Нормативы!$H$200,"III юн","б/р")))))))))))</f>
        <v>I юн</v>
      </c>
      <c r="K198" s="1048"/>
      <c r="L198" s="1047">
        <f t="shared" si="153"/>
        <v>950.2</v>
      </c>
      <c r="M198" s="72" t="str">
        <f>IF(ISBLANK(L198)," ",IF(ISTEXT(L198)," ",IF(L198&lt;=Нормативы!$H$192,"КМС",IF(L198&lt;=Нормативы!$H$193,"КМС",IF(L198&lt;=Нормативы!$L$194,"КМС",IF(L198&lt;=Нормативы!$L$195,"I",IF(L198&lt;=Нормативы!$L$196,"II",IF(L198&lt;=Нормативы!$L$197,"III",IF(L198&lt;=Нормативы!$L$198,"I юн",IF(L198&lt;=Нормативы!$L$199,"II юн",IF(L198&lt;=Нормативы!$L$200,"III юн","б/р")))))))))))</f>
        <v>I юн</v>
      </c>
      <c r="N198" s="72" t="str">
        <f>IF(ISBLANK(L198)," ",IF(ISTEXT(L198)," ",IF(L198&lt;=Нормативы!$H$192,"КМС",IF(L198&lt;=Нормативы!$H$193,"КМС",IF(L198&lt;=Нормативы!$L$194,"КМС",IF(L198&lt;=Нормативы!$L$195,"I",IF(L198&lt;=Нормативы!$L$196,"II",IF(L198&lt;=Нормативы!$L$197,"III",IF(L198&lt;=Нормативы!$L$198,"I юн",IF(L198&lt;=Нормативы!$L$199,"II юн",IF(L198&lt;=Нормативы!$L$200,"III юн","б/р")))))))))))</f>
        <v>I юн</v>
      </c>
      <c r="Q198" s="72" t="str">
        <f t="shared" ref="Q198" si="158">IF(ISBLANK(P198)," ",IF(ISTEXT(P198)," ",IF(P198&lt;=$H$192,"МСМК",IF(P198&lt;=$H$193,"МС",IF(P198&lt;=$H$194,"КМС",IF(P198&lt;=$H$195,"I",IF(P198&lt;=$H$196,"II",IF(P198&lt;=$H$197,"III",IF(P198&lt;=$H$198,"I юн",IF(P198&lt;=$H$199,"II юн",IF(P198&lt;=$H$200,"III юн","б/р")))))))))))</f>
        <v xml:space="preserve"> </v>
      </c>
    </row>
    <row r="199" spans="3:17" x14ac:dyDescent="0.25">
      <c r="C199" s="18"/>
      <c r="D199" s="407"/>
      <c r="E199" s="407"/>
      <c r="F199" s="18"/>
      <c r="G199" s="18"/>
      <c r="H199" s="471">
        <v>1052</v>
      </c>
      <c r="I199" s="72" t="str">
        <f>IF(ISBLANK(H199)," ",IF(ISTEXT(H199)," ",IF(H199&lt;=Нормативы!$H$192,"МСМК",IF(H199&lt;=Нормативы!$H$193,"МС",IF(H199&lt;=Нормативы!$H$194,"КМС",IF(H199&lt;=Нормативы!$H$195,"I",IF(H199&lt;=Нормативы!$H$196,"II",IF(H199&lt;=Нормативы!$H$197,"III",IF(H199&lt;=Нормативы!$H$198,"I юн",IF(H199&lt;=Нормативы!$H$199,"II юн",IF(H199&lt;=Нормативы!$H$200,"III юн","б/р")))))))))))</f>
        <v>II юн</v>
      </c>
      <c r="J199" s="72" t="str">
        <f>IF(ISBLANK(H199)," ",IF(ISTEXT(H199)," ",IF(H199&lt;=Нормативы!$H$192,"МСМК",IF(H199&lt;=Нормативы!$H$193,"МС",IF(H199&lt;=Нормативы!$H$194,"КМС",IF(H199&lt;=Нормативы!$H$195,"I",IF(H199&lt;=Нормативы!$H$196,"II",IF(H199&lt;=Нормативы!$H$197,"III",IF(H199&lt;=Нормативы!$H$198,"I юн",IF(H199&lt;=Нормативы!$H$199,"II юн",IF(H199&lt;=Нормативы!$H$200,"III юн","б/р")))))))))))</f>
        <v>II юн</v>
      </c>
      <c r="K199" s="1048"/>
      <c r="L199" s="1047">
        <f t="shared" si="153"/>
        <v>1051.8</v>
      </c>
      <c r="M199" s="72" t="str">
        <f>IF(ISBLANK(L199)," ",IF(ISTEXT(L199)," ",IF(L199&lt;=Нормативы!$H$192,"КМС",IF(L199&lt;=Нормативы!$H$193,"КМС",IF(L199&lt;=Нормативы!$L$194,"КМС",IF(L199&lt;=Нормативы!$L$195,"I",IF(L199&lt;=Нормативы!$L$196,"II",IF(L199&lt;=Нормативы!$L$197,"III",IF(L199&lt;=Нормативы!$L$198,"I юн",IF(L199&lt;=Нормативы!$L$199,"II юн",IF(L199&lt;=Нормативы!$L$200,"III юн","б/р")))))))))))</f>
        <v>II юн</v>
      </c>
      <c r="N199" s="72" t="str">
        <f>IF(ISBLANK(L199)," ",IF(ISTEXT(L199)," ",IF(L199&lt;=Нормативы!$H$192,"КМС",IF(L199&lt;=Нормативы!$H$193,"КМС",IF(L199&lt;=Нормативы!$L$194,"КМС",IF(L199&lt;=Нормативы!$L$195,"I",IF(L199&lt;=Нормативы!$L$196,"II",IF(L199&lt;=Нормативы!$L$197,"III",IF(L199&lt;=Нормативы!$L$198,"I юн",IF(L199&lt;=Нормативы!$L$199,"II юн",IF(L199&lt;=Нормативы!$L$200,"III юн","б/р")))))))))))</f>
        <v>II юн</v>
      </c>
      <c r="Q199" s="72" t="str">
        <f t="shared" ref="Q199" si="159">IF(ISBLANK(P199)," ",IF(ISTEXT(P199)," ",IF(P199&lt;=$H$192,"МСМК",IF(P199&lt;=$H$193,"МС",IF(P199&lt;=$H$194,"КМС",IF(P199&lt;=$H$195,"I",IF(P199&lt;=$H$196,"II",IF(P199&lt;=$H$197,"III",IF(P199&lt;=$H$198,"I юн",IF(P199&lt;=$H$199,"II юн",IF(P199&lt;=$H$200,"III юн","б/р")))))))))))</f>
        <v xml:space="preserve"> </v>
      </c>
    </row>
    <row r="200" spans="3:17" x14ac:dyDescent="0.25">
      <c r="C200" s="18"/>
      <c r="D200" s="407"/>
      <c r="E200" s="407"/>
      <c r="F200" s="18"/>
      <c r="G200" s="18"/>
      <c r="H200" s="471">
        <v>1145.2</v>
      </c>
      <c r="I200" s="72" t="str">
        <f>IF(ISBLANK(H200)," ",IF(ISTEXT(H200)," ",IF(H200&lt;=Нормативы!$H$192,"МСМК",IF(H200&lt;=Нормативы!$H$193,"МС",IF(H200&lt;=Нормативы!$H$194,"КМС",IF(H200&lt;=Нормативы!$H$195,"I",IF(H200&lt;=Нормативы!$H$196,"II",IF(H200&lt;=Нормативы!$H$197,"III",IF(H200&lt;=Нормативы!$H$198,"I юн",IF(H200&lt;=Нормативы!$H$199,"II юн",IF(H200&lt;=Нормативы!$H$200,"III юн","б/р")))))))))))</f>
        <v>III юн</v>
      </c>
      <c r="J200" s="72" t="str">
        <f>IF(ISBLANK(H200)," ",IF(ISTEXT(H200)," ",IF(H200&lt;=Нормативы!$H$192,"МСМК",IF(H200&lt;=Нормативы!$H$193,"МС",IF(H200&lt;=Нормативы!$H$194,"КМС",IF(H200&lt;=Нормативы!$H$195,"I",IF(H200&lt;=Нормативы!$H$196,"II",IF(H200&lt;=Нормативы!$H$197,"III",IF(H200&lt;=Нормативы!$H$198,"I юн",IF(H200&lt;=Нормативы!$H$199,"II юн",IF(H200&lt;=Нормативы!$H$200,"III юн","б/р")))))))))))</f>
        <v>III юн</v>
      </c>
      <c r="K200" s="1048"/>
      <c r="L200" s="1047">
        <f t="shared" si="153"/>
        <v>1145</v>
      </c>
      <c r="M200" s="72" t="str">
        <f>IF(ISBLANK(L200)," ",IF(ISTEXT(L200)," ",IF(L200&lt;=Нормативы!$H$192,"КМС",IF(L200&lt;=Нормативы!$H$193,"КМС",IF(L200&lt;=Нормативы!$L$194,"КМС",IF(L200&lt;=Нормативы!$L$195,"I",IF(L200&lt;=Нормативы!$L$196,"II",IF(L200&lt;=Нормативы!$L$197,"III",IF(L200&lt;=Нормативы!$L$198,"I юн",IF(L200&lt;=Нормативы!$L$199,"II юн",IF(L200&lt;=Нормативы!$L$200,"III юн","б/р")))))))))))</f>
        <v>III юн</v>
      </c>
      <c r="N200" s="72" t="str">
        <f>IF(ISBLANK(L200)," ",IF(ISTEXT(L200)," ",IF(L200&lt;=Нормативы!$H$192,"КМС",IF(L200&lt;=Нормативы!$H$193,"КМС",IF(L200&lt;=Нормативы!$L$194,"КМС",IF(L200&lt;=Нормативы!$L$195,"I",IF(L200&lt;=Нормативы!$L$196,"II",IF(L200&lt;=Нормативы!$L$197,"III",IF(L200&lt;=Нормативы!$L$198,"I юн",IF(L200&lt;=Нормативы!$L$199,"II юн",IF(L200&lt;=Нормативы!$L$200,"III юн","б/р")))))))))))</f>
        <v>III юн</v>
      </c>
      <c r="Q200" s="72" t="str">
        <f t="shared" ref="Q200" si="160">IF(ISBLANK(P200)," ",IF(ISTEXT(P200)," ",IF(P200&lt;=$H$192,"МСМК",IF(P200&lt;=$H$193,"МС",IF(P200&lt;=$H$194,"КМС",IF(P200&lt;=$H$195,"I",IF(P200&lt;=$H$196,"II",IF(P200&lt;=$H$197,"III",IF(P200&lt;=$H$198,"I юн",IF(P200&lt;=$H$199,"II юн",IF(P200&lt;=$H$200,"III юн","б/р")))))))))))</f>
        <v xml:space="preserve"> </v>
      </c>
    </row>
    <row r="201" spans="3:17" x14ac:dyDescent="0.25">
      <c r="C201" s="18"/>
      <c r="D201" s="407"/>
      <c r="E201" s="407"/>
      <c r="F201" s="18"/>
      <c r="G201" s="18"/>
      <c r="H201" s="471"/>
      <c r="I201" s="473"/>
      <c r="J201" s="473"/>
      <c r="K201" s="1048"/>
      <c r="L201" s="473"/>
      <c r="M201" s="473"/>
      <c r="N201" s="473"/>
      <c r="Q201" s="473"/>
    </row>
    <row r="202" spans="3:17" x14ac:dyDescent="0.25">
      <c r="C202" s="467" t="s">
        <v>154</v>
      </c>
      <c r="D202" s="468"/>
      <c r="E202" s="468"/>
      <c r="F202" s="467"/>
      <c r="G202" s="467"/>
      <c r="H202" s="469"/>
      <c r="I202" s="473"/>
      <c r="J202" s="473"/>
      <c r="K202" s="1059"/>
      <c r="L202" s="473"/>
      <c r="M202" s="473"/>
      <c r="N202" s="473"/>
      <c r="Q202" s="473"/>
    </row>
    <row r="203" spans="3:17" x14ac:dyDescent="0.25">
      <c r="C203" s="18"/>
      <c r="D203" s="407"/>
      <c r="E203" s="407"/>
      <c r="F203" s="18"/>
      <c r="G203" s="18"/>
      <c r="H203" s="471">
        <v>1339</v>
      </c>
      <c r="I203" s="72" t="str">
        <f>IF(ISBLANK(H203)," ",IF(ISTEXT(H203)," ",IF(H203&lt;=Нормативы!$H$203,"МСМК",IF(H203&lt;=Нормативы!$H$204,"МС",IF(H203&lt;=Нормативы!$H$205,"КМС",IF(H203&lt;=Нормативы!$H$206,"I",IF(H203&lt;=Нормативы!$H$207,"II",IF(H203&lt;=Нормативы!$H$208,"III","б/р"))))))))</f>
        <v>МСМК</v>
      </c>
      <c r="J203" s="72" t="str">
        <f>IF(ISBLANK(H203)," ",IF(ISTEXT(H203)," ",IF(H203&lt;=Нормативы!$H$203,"МСМК",IF(H203&lt;=Нормативы!$H$204,"МС",IF(H203&lt;=Нормативы!$H$205,"КМС",IF(H203&lt;=Нормативы!$H$206,"I",IF(H203&lt;=Нормативы!$H$207,"II",IF(H203&lt;=Нормативы!$H$208,"III","б/р"))))))))</f>
        <v>МСМК</v>
      </c>
      <c r="K203" s="1048"/>
      <c r="L203" s="471"/>
      <c r="M203" s="72" t="str">
        <f>IF(ISBLANK(L203)," ",IF(ISTEXT(L203)," ",IF(L203&lt;=Нормативы!$H$203,"КМС",IF(L203&lt;=Нормативы!$H$204,"КМС",IF(L203&lt;=Нормативы!$L$205,"КМС",IF(L203&lt;=Нормативы!$L$206,"I",IF(L203&lt;=Нормативы!$L$207,"II",IF(L203&lt;=Нормативы!$L$208,"III","б/р"))))))))</f>
        <v xml:space="preserve"> </v>
      </c>
      <c r="N203" s="72" t="str">
        <f>IF(ISBLANK(L203)," ",IF(ISTEXT(L203)," ",IF(L203&lt;=1339.2,"МСМК",IF(L203&lt;=1418.2,"МС",IF(L203&lt;=1458.5,"КМС",IF(L203&lt;=1600,"I",IF(L203&lt;=1724.5,"II",IF(L203&lt;=1850,"III","б/р"))))))))</f>
        <v xml:space="preserve"> </v>
      </c>
      <c r="Q203" s="72" t="str">
        <f>IF(ISBLANK(P203)," ",IF(ISTEXT(P203)," ",IF(P203&lt;=$H$203,"МСМК",IF(P203&lt;=$H$204,"МС",IF(P203&lt;=$H$205,"КМС",IF(P203&lt;=$H$206,"I",IF(P203&lt;=$H$207,"II",IF(P203&lt;=$H$208,"III","б/р"))))))))</f>
        <v xml:space="preserve"> </v>
      </c>
    </row>
    <row r="204" spans="3:17" x14ac:dyDescent="0.25">
      <c r="C204" s="18"/>
      <c r="D204" s="407"/>
      <c r="E204" s="407"/>
      <c r="F204" s="18"/>
      <c r="G204" s="18"/>
      <c r="H204" s="471">
        <v>1415</v>
      </c>
      <c r="I204" s="72" t="str">
        <f>IF(ISBLANK(H204)," ",IF(ISTEXT(H204)," ",IF(H204&lt;=Нормативы!$H$203,"МСМК",IF(H204&lt;=Нормативы!$H$204,"МС",IF(H204&lt;=Нормативы!$H$205,"КМС",IF(H204&lt;=Нормативы!$H$206,"I",IF(H204&lt;=Нормативы!$H$207,"II",IF(H204&lt;=Нормативы!$H$208,"III","б/р"))))))))</f>
        <v>МС</v>
      </c>
      <c r="J204" s="72" t="str">
        <f>IF(ISBLANK(H204)," ",IF(ISTEXT(H204)," ",IF(H204&lt;=Нормативы!$H$203,"МСМК",IF(H204&lt;=Нормативы!$H$204,"МС",IF(H204&lt;=Нормативы!$H$205,"КМС",IF(H204&lt;=Нормативы!$H$206,"I",IF(H204&lt;=Нормативы!$H$207,"II",IF(H204&lt;=Нормативы!$H$208,"III","б/р"))))))))</f>
        <v>МС</v>
      </c>
      <c r="K204" s="1048"/>
      <c r="L204" s="471"/>
      <c r="M204" s="72" t="str">
        <f>IF(ISBLANK(L204)," ",IF(ISTEXT(L204)," ",IF(L204&lt;=Нормативы!$H$203,"КМС",IF(L204&lt;=Нормативы!$H$204,"КМС",IF(L204&lt;=Нормативы!$L$205,"КМС",IF(L204&lt;=Нормативы!$L$206,"I",IF(L204&lt;=Нормативы!$L$207,"II",IF(L204&lt;=Нормативы!$L$208,"III","б/р"))))))))</f>
        <v xml:space="preserve"> </v>
      </c>
      <c r="N204" s="72" t="str">
        <f>IF(ISBLANK(L204)," ",IF(ISTEXT(L204)," ",IF(L204&lt;=1339.2,"МСМК",IF(L204&lt;=1418.2,"МС",IF(L204&lt;=1458.5,"КМС",IF(L204&lt;=1600,"I",IF(L204&lt;=1724.5,"II",IF(L204&lt;=1850,"III","б/р"))))))))</f>
        <v xml:space="preserve"> </v>
      </c>
      <c r="Q204" s="72" t="str">
        <f t="shared" ref="Q204" si="161">IF(ISBLANK(P204)," ",IF(ISTEXT(P204)," ",IF(P204&lt;=$H$203,"МСМК",IF(P204&lt;=$H$204,"МС",IF(P204&lt;=$H$205,"КМС",IF(P204&lt;=$H$206,"I",IF(P204&lt;=$H$207,"II",IF(P204&lt;=$H$208,"III","б/р"))))))))</f>
        <v xml:space="preserve"> </v>
      </c>
    </row>
    <row r="205" spans="3:17" x14ac:dyDescent="0.25">
      <c r="C205" s="18"/>
      <c r="D205" s="407"/>
      <c r="E205" s="407"/>
      <c r="F205" s="18"/>
      <c r="G205" s="18"/>
      <c r="H205" s="471">
        <v>1456.2</v>
      </c>
      <c r="I205" s="72" t="str">
        <f>IF(ISBLANK(H205)," ",IF(ISTEXT(H205)," ",IF(H205&lt;=Нормативы!$H$203,"МСМК",IF(H205&lt;=Нормативы!$H$204,"МС",IF(H205&lt;=Нормативы!$H$205,"КМС",IF(H205&lt;=Нормативы!$H$206,"I",IF(H205&lt;=Нормативы!$H$207,"II",IF(H205&lt;=Нормативы!$H$208,"III","б/р"))))))))</f>
        <v>КМС</v>
      </c>
      <c r="J205" s="72" t="str">
        <f>IF(ISBLANK(H205)," ",IF(ISTEXT(H205)," ",IF(H205&lt;=Нормативы!$H$203,"МСМК",IF(H205&lt;=Нормативы!$H$204,"МС",IF(H205&lt;=Нормативы!$H$205,"КМС",IF(H205&lt;=Нормативы!$H$206,"I",IF(H205&lt;=Нормативы!$H$207,"II",IF(H205&lt;=Нормативы!$H$208,"III","б/р"))))))))</f>
        <v>КМС</v>
      </c>
      <c r="K205" s="1048"/>
      <c r="L205" s="1047">
        <f t="shared" ref="L205:L208" si="162">H205-0.2</f>
        <v>1456</v>
      </c>
      <c r="M205" s="72" t="str">
        <f>IF(ISBLANK(L205)," ",IF(ISTEXT(L205)," ",IF(L205&lt;=Нормативы!$H$203,"КМС",IF(L205&lt;=Нормативы!$H$204,"КМС",IF(L205&lt;=Нормативы!$L$205,"КМС",IF(L205&lt;=Нормативы!$L$206,"I",IF(L205&lt;=Нормативы!$L$207,"II",IF(L205&lt;=Нормативы!$L$208,"III","б/р"))))))))</f>
        <v>КМС</v>
      </c>
      <c r="N205" s="72" t="str">
        <f>IF(ISBLANK(L205)," ",IF(ISTEXT(L205)," ",IF(L205&lt;=Нормативы!$H$203,"КМС",IF(L205&lt;=Нормативы!$H$204,"КМС",IF(L205&lt;=Нормативы!$L$205,"КМС",IF(L205&lt;=Нормативы!$L$206,"I",IF(L205&lt;=Нормативы!$L$207,"II",IF(L205&lt;=Нормативы!$L$208,"III","б/р"))))))))</f>
        <v>КМС</v>
      </c>
      <c r="Q205" s="72" t="str">
        <f t="shared" ref="Q205" si="163">IF(ISBLANK(P205)," ",IF(ISTEXT(P205)," ",IF(P205&lt;=$H$203,"МСМК",IF(P205&lt;=$H$204,"МС",IF(P205&lt;=$H$205,"КМС",IF(P205&lt;=$H$206,"I",IF(P205&lt;=$H$207,"II",IF(P205&lt;=$H$208,"III","б/р"))))))))</f>
        <v xml:space="preserve"> </v>
      </c>
    </row>
    <row r="206" spans="3:17" x14ac:dyDescent="0.25">
      <c r="C206" s="18"/>
      <c r="D206" s="407"/>
      <c r="E206" s="407"/>
      <c r="F206" s="18"/>
      <c r="G206" s="18"/>
      <c r="H206" s="471">
        <v>1556.7</v>
      </c>
      <c r="I206" s="72" t="str">
        <f>IF(ISBLANK(H206)," ",IF(ISTEXT(H206)," ",IF(H206&lt;=Нормативы!$H$203,"МСМК",IF(H206&lt;=Нормативы!$H$204,"МС",IF(H206&lt;=Нормативы!$H$205,"КМС",IF(H206&lt;=Нормативы!$H$206,"I",IF(H206&lt;=Нормативы!$H$207,"II",IF(H206&lt;=Нормативы!$H$208,"III","б/р"))))))))</f>
        <v>I</v>
      </c>
      <c r="J206" s="72" t="str">
        <f>IF(ISBLANK(H206)," ",IF(ISTEXT(H206)," ",IF(H206&lt;=Нормативы!$H$203,"МСМК",IF(H206&lt;=Нормативы!$H$204,"МС",IF(H206&lt;=Нормативы!$H$205,"КМС",IF(H206&lt;=Нормативы!$H$206,"I",IF(H206&lt;=Нормативы!$H$207,"II",IF(H206&lt;=Нормативы!$H$208,"III","б/р"))))))))</f>
        <v>I</v>
      </c>
      <c r="K206" s="1048"/>
      <c r="L206" s="1047">
        <f t="shared" si="162"/>
        <v>1556.5</v>
      </c>
      <c r="M206" s="72" t="str">
        <f>IF(ISBLANK(L206)," ",IF(ISTEXT(L206)," ",IF(L206&lt;=Нормативы!$H$203,"КМС",IF(L206&lt;=Нормативы!$H$204,"КМС",IF(L206&lt;=Нормативы!$L$205,"КМС",IF(L206&lt;=Нормативы!$L$206,"I",IF(L206&lt;=Нормативы!$L$207,"II",IF(L206&lt;=Нормативы!$L$208,"III","б/р"))))))))</f>
        <v>I</v>
      </c>
      <c r="N206" s="72" t="str">
        <f>IF(ISBLANK(L206)," ",IF(ISTEXT(L206)," ",IF(L206&lt;=Нормативы!$H$203,"КМС",IF(L206&lt;=Нормативы!$H$204,"КМС",IF(L206&lt;=Нормативы!$L$205,"КМС",IF(L206&lt;=Нормативы!$L$206,"I",IF(L206&lt;=Нормативы!$L$207,"II",IF(L206&lt;=Нормативы!$L$208,"III","б/р"))))))))</f>
        <v>I</v>
      </c>
      <c r="Q206" s="72" t="str">
        <f t="shared" ref="Q206" si="164">IF(ISBLANK(P206)," ",IF(ISTEXT(P206)," ",IF(P206&lt;=$H$203,"МСМК",IF(P206&lt;=$H$204,"МС",IF(P206&lt;=$H$205,"КМС",IF(P206&lt;=$H$206,"I",IF(P206&lt;=$H$207,"II",IF(P206&lt;=$H$208,"III","б/р"))))))))</f>
        <v xml:space="preserve"> </v>
      </c>
    </row>
    <row r="207" spans="3:17" x14ac:dyDescent="0.25">
      <c r="C207" s="18"/>
      <c r="D207" s="407"/>
      <c r="E207" s="407"/>
      <c r="F207" s="18"/>
      <c r="G207" s="18"/>
      <c r="H207" s="471">
        <v>1720.2</v>
      </c>
      <c r="I207" s="72" t="str">
        <f>IF(ISBLANK(H207)," ",IF(ISTEXT(H207)," ",IF(H207&lt;=Нормативы!$H$203,"МСМК",IF(H207&lt;=Нормативы!$H$204,"МС",IF(H207&lt;=Нормативы!$H$205,"КМС",IF(H207&lt;=Нормативы!$H$206,"I",IF(H207&lt;=Нормативы!$H$207,"II",IF(H207&lt;=Нормативы!$H$208,"III","б/р"))))))))</f>
        <v>II</v>
      </c>
      <c r="J207" s="72" t="str">
        <f>IF(ISBLANK(H207)," ",IF(ISTEXT(H207)," ",IF(H207&lt;=Нормативы!$H$203,"МСМК",IF(H207&lt;=Нормативы!$H$204,"МС",IF(H207&lt;=Нормативы!$H$205,"КМС",IF(H207&lt;=Нормативы!$H$206,"I",IF(H207&lt;=Нормативы!$H$207,"II",IF(H207&lt;=Нормативы!$H$208,"III","б/р"))))))))</f>
        <v>II</v>
      </c>
      <c r="K207" s="1048"/>
      <c r="L207" s="1047">
        <f t="shared" si="162"/>
        <v>1720</v>
      </c>
      <c r="M207" s="72" t="str">
        <f>IF(ISBLANK(L207)," ",IF(ISTEXT(L207)," ",IF(L207&lt;=Нормативы!$H$203,"КМС",IF(L207&lt;=Нормативы!$H$204,"КМС",IF(L207&lt;=Нормативы!$L$205,"КМС",IF(L207&lt;=Нормативы!$L$206,"I",IF(L207&lt;=Нормативы!$L$207,"II",IF(L207&lt;=Нормативы!$L$208,"III","б/р"))))))))</f>
        <v>II</v>
      </c>
      <c r="N207" s="72" t="str">
        <f>IF(ISBLANK(L207)," ",IF(ISTEXT(L207)," ",IF(L207&lt;=Нормативы!$H$203,"КМС",IF(L207&lt;=Нормативы!$H$204,"КМС",IF(L207&lt;=Нормативы!$L$205,"КМС",IF(L207&lt;=Нормативы!$L$206,"I",IF(L207&lt;=Нормативы!$L$207,"II",IF(L207&lt;=Нормативы!$L$208,"III","б/р"))))))))</f>
        <v>II</v>
      </c>
      <c r="Q207" s="72" t="str">
        <f t="shared" ref="Q207" si="165">IF(ISBLANK(P207)," ",IF(ISTEXT(P207)," ",IF(P207&lt;=$H$203,"МСМК",IF(P207&lt;=$H$204,"МС",IF(P207&lt;=$H$205,"КМС",IF(P207&lt;=$H$206,"I",IF(P207&lt;=$H$207,"II",IF(P207&lt;=$H$208,"III","б/р"))))))))</f>
        <v xml:space="preserve"> </v>
      </c>
    </row>
    <row r="208" spans="3:17" x14ac:dyDescent="0.25">
      <c r="C208" s="18"/>
      <c r="D208" s="407"/>
      <c r="E208" s="407"/>
      <c r="F208" s="18"/>
      <c r="G208" s="18"/>
      <c r="H208" s="471">
        <v>1845</v>
      </c>
      <c r="I208" s="72" t="str">
        <f>IF(ISBLANK(H208)," ",IF(ISTEXT(H208)," ",IF(H208&lt;=Нормативы!$H$203,"МСМК",IF(H208&lt;=Нормативы!$H$204,"МС",IF(H208&lt;=Нормативы!$H$205,"КМС",IF(H208&lt;=Нормативы!$H$206,"I",IF(H208&lt;=Нормативы!$H$207,"II",IF(H208&lt;=Нормативы!$H$208,"III","б/р"))))))))</f>
        <v>III</v>
      </c>
      <c r="J208" s="72" t="str">
        <f>IF(ISBLANK(H208)," ",IF(ISTEXT(H208)," ",IF(H208&lt;=Нормативы!$H$203,"МСМК",IF(H208&lt;=Нормативы!$H$204,"МС",IF(H208&lt;=Нормативы!$H$205,"КМС",IF(H208&lt;=Нормативы!$H$206,"I",IF(H208&lt;=Нормативы!$H$207,"II",IF(H208&lt;=Нормативы!$H$208,"III","б/р"))))))))</f>
        <v>III</v>
      </c>
      <c r="K208" s="1048"/>
      <c r="L208" s="1047">
        <f t="shared" si="162"/>
        <v>1844.8</v>
      </c>
      <c r="M208" s="72" t="str">
        <f>IF(ISBLANK(L208)," ",IF(ISTEXT(L208)," ",IF(L208&lt;=Нормативы!$H$203,"КМС",IF(L208&lt;=Нормативы!$H$204,"КМС",IF(L208&lt;=Нормативы!$L$205,"КМС",IF(L208&lt;=Нормативы!$L$206,"I",IF(L208&lt;=Нормативы!$L$207,"II",IF(L208&lt;=Нормативы!$L$208,"III","б/р"))))))))</f>
        <v>III</v>
      </c>
      <c r="N208" s="72" t="str">
        <f>IF(ISBLANK(L208)," ",IF(ISTEXT(L208)," ",IF(L208&lt;=Нормативы!$H$203,"КМС",IF(L208&lt;=Нормативы!$H$204,"КМС",IF(L208&lt;=Нормативы!$L$205,"КМС",IF(L208&lt;=Нормативы!$L$206,"I",IF(L208&lt;=Нормативы!$L$207,"II",IF(L208&lt;=Нормативы!$L$208,"III","б/р"))))))))</f>
        <v>III</v>
      </c>
      <c r="Q208" s="72" t="str">
        <f t="shared" ref="Q208" si="166">IF(ISBLANK(P208)," ",IF(ISTEXT(P208)," ",IF(P208&lt;=$H$203,"МСМК",IF(P208&lt;=$H$204,"МС",IF(P208&lt;=$H$205,"КМС",IF(P208&lt;=$H$206,"I",IF(P208&lt;=$H$207,"II",IF(P208&lt;=$H$208,"III","б/р"))))))))</f>
        <v xml:space="preserve"> </v>
      </c>
    </row>
    <row r="209" spans="3:27" x14ac:dyDescent="0.25">
      <c r="C209" s="473"/>
      <c r="D209" s="473"/>
      <c r="E209" s="473"/>
      <c r="F209" s="473"/>
      <c r="G209" s="473"/>
      <c r="H209" s="474"/>
      <c r="I209" s="473"/>
      <c r="J209" s="473"/>
      <c r="K209" s="1048"/>
      <c r="L209" s="473"/>
      <c r="M209" s="473"/>
      <c r="N209" s="473"/>
      <c r="P209" s="1055"/>
      <c r="Q209" s="473"/>
      <c r="R209" s="1055"/>
      <c r="S209" s="1055"/>
      <c r="T209" s="1055"/>
      <c r="U209" s="1055"/>
      <c r="V209" s="1055"/>
      <c r="W209" s="1055"/>
      <c r="X209" s="1055"/>
      <c r="Y209" s="1055"/>
      <c r="Z209" s="1055"/>
      <c r="AA209" s="1055"/>
    </row>
    <row r="210" spans="3:27" x14ac:dyDescent="0.25">
      <c r="C210" s="467" t="s">
        <v>155</v>
      </c>
      <c r="D210" s="468"/>
      <c r="E210" s="468"/>
      <c r="F210" s="467"/>
      <c r="G210" s="467"/>
      <c r="H210" s="469"/>
      <c r="I210" s="473"/>
      <c r="J210" s="473"/>
      <c r="K210" s="1057"/>
      <c r="L210" s="473"/>
      <c r="M210" s="473"/>
      <c r="N210" s="473"/>
      <c r="P210" s="1056"/>
      <c r="Q210" s="473"/>
      <c r="R210" s="1056"/>
      <c r="S210" s="1056"/>
      <c r="T210" s="1056"/>
      <c r="U210" s="1056"/>
      <c r="V210" s="1056"/>
      <c r="W210" s="1056"/>
      <c r="X210" s="1056"/>
      <c r="Y210" s="1056"/>
      <c r="Z210" s="1056"/>
      <c r="AA210" s="1056"/>
    </row>
    <row r="211" spans="3:27" x14ac:dyDescent="0.25">
      <c r="C211" s="18"/>
      <c r="D211" s="407"/>
      <c r="E211" s="407"/>
      <c r="F211" s="18"/>
      <c r="G211" s="18"/>
      <c r="H211" s="471"/>
      <c r="I211" s="473"/>
      <c r="J211" s="473"/>
      <c r="K211" s="1057"/>
      <c r="L211" s="473"/>
      <c r="M211" s="473"/>
      <c r="N211" s="473"/>
      <c r="Q211" s="473"/>
    </row>
    <row r="212" spans="3:27" x14ac:dyDescent="0.25">
      <c r="C212" s="18"/>
      <c r="D212" s="407"/>
      <c r="E212" s="407"/>
      <c r="F212" s="18"/>
      <c r="G212" s="18"/>
      <c r="H212" s="471">
        <v>1240</v>
      </c>
      <c r="I212" s="72" t="str">
        <f>IF(ISBLANK(H212)," ",IF(ISTEXT(H212)," ",IF(H212&lt;=Нормативы!$H$212,"МСМК",IF(H212&lt;=Нормативы!$H$213,"МС",IF(H212&lt;=Нормативы!$H$214,"КМС",IF(H212&lt;=Нормативы!$H$215,"I",IF(H212&lt;=Нормативы!$H$216,"II",IF(H212&lt;=Нормативы!$H$217,"III","б/р"))))))))</f>
        <v>МСМК</v>
      </c>
      <c r="J212" s="72" t="str">
        <f>IF(ISBLANK(H212)," ",IF(ISTEXT(H212)," ",IF(H212&lt;=Нормативы!$H$212,"МСМК",IF(H212&lt;=Нормативы!$H$213,"МС",IF(H212&lt;=Нормативы!$H$214,"КМС",IF(H212&lt;=Нормативы!$H$215,"I",IF(H212&lt;=Нормативы!$H$216,"II",IF(H212&lt;=Нормативы!$H$217,"III","б/р"))))))))</f>
        <v>МСМК</v>
      </c>
      <c r="K212" s="1048"/>
      <c r="L212" s="471"/>
      <c r="M212" s="72" t="str">
        <f>IF(ISBLANK(L212)," ",IF(ISTEXT(L212)," ",IF(L212&lt;=Нормативы!$H$212,"КМС",IF(L212&lt;=Нормативы!$H$213,"КМС",IF(L212&lt;=Нормативы!$L$214,"КМС",IF(L212&lt;=Нормативы!$L$215,"I",IF(L212&lt;=Нормативы!$L$216,"II",IF(L212&lt;=Нормативы!$L$217,"III","б/р"))))))))</f>
        <v xml:space="preserve"> </v>
      </c>
      <c r="N212" s="72" t="str">
        <f>IF(ISBLANK(L212)," ",IF(ISTEXT(L212)," ",IF(L212&lt;=1241.2,"МСМК",IF(L212&lt;=1320.7,"МС",IF(L212&lt;=1358,"КМС",IF(L212&lt;=1452.5,"I",IF(L212&lt;=1615,"II",IF(L212&lt;=1733,"III","б/р"))))))))</f>
        <v xml:space="preserve"> </v>
      </c>
      <c r="Q212" s="72" t="str">
        <f>IF(ISBLANK(P212)," ",IF(ISTEXT(P212)," ",IF(P212&lt;=$H$212,"МСМК",IF(P212&lt;=$H$213,"МС",IF(P212&lt;=$H$214,"КМС",IF(P212&lt;=$H$215,"I",IF(P212&lt;=$H$216,"II",IF(P212&lt;=$H$217,"III","б/р"))))))))</f>
        <v xml:space="preserve"> </v>
      </c>
    </row>
    <row r="213" spans="3:27" x14ac:dyDescent="0.25">
      <c r="C213" s="18"/>
      <c r="D213" s="407"/>
      <c r="E213" s="407"/>
      <c r="F213" s="18"/>
      <c r="G213" s="18"/>
      <c r="H213" s="471">
        <v>1320</v>
      </c>
      <c r="I213" s="72" t="str">
        <f>IF(ISBLANK(H213)," ",IF(ISTEXT(H213)," ",IF(H213&lt;=Нормативы!$H$212,"МСМК",IF(H213&lt;=Нормативы!$H$213,"МС",IF(H213&lt;=Нормативы!$H$214,"КМС",IF(H213&lt;=Нормативы!$H$215,"I",IF(H213&lt;=Нормативы!$H$216,"II",IF(H213&lt;=Нормативы!$H$217,"III","б/р"))))))))</f>
        <v>МС</v>
      </c>
      <c r="J213" s="72" t="str">
        <f>IF(ISBLANK(H213)," ",IF(ISTEXT(H213)," ",IF(H213&lt;=Нормативы!$H$212,"МСМК",IF(H213&lt;=Нормативы!$H$213,"МС",IF(H213&lt;=Нормативы!$H$214,"КМС",IF(H213&lt;=Нормативы!$H$215,"I",IF(H213&lt;=Нормативы!$H$216,"II",IF(H213&lt;=Нормативы!$H$217,"III","б/р"))))))))</f>
        <v>МС</v>
      </c>
      <c r="K213" s="1048"/>
      <c r="L213" s="471"/>
      <c r="M213" s="72" t="str">
        <f>IF(ISBLANK(L213)," ",IF(ISTEXT(L213)," ",IF(L213&lt;=Нормативы!$H$212,"КМС",IF(L213&lt;=Нормативы!$H$213,"КМС",IF(L213&lt;=Нормативы!$L$214,"КМС",IF(L213&lt;=Нормативы!$L$215,"I",IF(L213&lt;=Нормативы!$L$216,"II",IF(L213&lt;=Нормативы!$L$217,"III","б/р"))))))))</f>
        <v xml:space="preserve"> </v>
      </c>
      <c r="N213" s="72" t="str">
        <f>IF(ISBLANK(L213)," ",IF(ISTEXT(L213)," ",IF(L213&lt;=1241.2,"МСМК",IF(L213&lt;=1320.7,"МС",IF(L213&lt;=1358,"КМС",IF(L213&lt;=1452.5,"I",IF(L213&lt;=1615,"II",IF(L213&lt;=1733,"III","б/р"))))))))</f>
        <v xml:space="preserve"> </v>
      </c>
      <c r="Q213" s="72" t="str">
        <f t="shared" ref="Q213" si="167">IF(ISBLANK(P213)," ",IF(ISTEXT(P213)," ",IF(P213&lt;=$H$212,"МСМК",IF(P213&lt;=$H$213,"МС",IF(P213&lt;=$H$214,"КМС",IF(P213&lt;=$H$215,"I",IF(P213&lt;=$H$216,"II",IF(P213&lt;=$H$217,"III","б/р"))))))))</f>
        <v xml:space="preserve"> </v>
      </c>
    </row>
    <row r="214" spans="3:27" x14ac:dyDescent="0.25">
      <c r="C214" s="18"/>
      <c r="D214" s="407"/>
      <c r="E214" s="407"/>
      <c r="F214" s="18"/>
      <c r="G214" s="18"/>
      <c r="H214" s="471">
        <v>1356</v>
      </c>
      <c r="I214" s="72" t="str">
        <f>IF(ISBLANK(H214)," ",IF(ISTEXT(H214)," ",IF(H214&lt;=Нормативы!$H$212,"МСМК",IF(H214&lt;=Нормативы!$H$213,"МС",IF(H214&lt;=Нормативы!$H$214,"КМС",IF(H214&lt;=Нормативы!$H$215,"I",IF(H214&lt;=Нормативы!$H$216,"II",IF(H214&lt;=Нормативы!$H$217,"III","б/р"))))))))</f>
        <v>КМС</v>
      </c>
      <c r="J214" s="72" t="str">
        <f>IF(ISBLANK(H214)," ",IF(ISTEXT(H214)," ",IF(H214&lt;=Нормативы!$H$212,"МСМК",IF(H214&lt;=Нормативы!$H$213,"МС",IF(H214&lt;=Нормативы!$H$214,"КМС",IF(H214&lt;=Нормативы!$H$215,"I",IF(H214&lt;=Нормативы!$H$216,"II",IF(H214&lt;=Нормативы!$H$217,"III","б/р"))))))))</f>
        <v>КМС</v>
      </c>
      <c r="K214" s="1048"/>
      <c r="L214" s="1047">
        <f t="shared" ref="L214:L217" si="168">H214-0.2</f>
        <v>1355.8</v>
      </c>
      <c r="M214" s="72" t="str">
        <f>IF(ISBLANK(L214)," ",IF(ISTEXT(L214)," ",IF(L214&lt;=Нормативы!$H$212,"КМС",IF(L214&lt;=Нормативы!$H$213,"КМС",IF(L214&lt;=Нормативы!$L$214,"КМС",IF(L214&lt;=Нормативы!$L$215,"I",IF(L214&lt;=Нормативы!$L$216,"II",IF(L214&lt;=Нормативы!$L$217,"III","б/р"))))))))</f>
        <v>КМС</v>
      </c>
      <c r="N214" s="72" t="str">
        <f>IF(ISBLANK(L214)," ",IF(ISTEXT(L214)," ",IF(L214&lt;=Нормативы!$H$212,"КМС",IF(L214&lt;=Нормативы!$H$213,"КМС",IF(L214&lt;=Нормативы!$L$214,"КМС",IF(L214&lt;=Нормативы!$L$215,"I",IF(L214&lt;=Нормативы!$L$216,"II",IF(L214&lt;=Нормативы!$L$217,"III","б/р"))))))))</f>
        <v>КМС</v>
      </c>
      <c r="Q214" s="72" t="str">
        <f t="shared" ref="Q214" si="169">IF(ISBLANK(P214)," ",IF(ISTEXT(P214)," ",IF(P214&lt;=$H$212,"МСМК",IF(P214&lt;=$H$213,"МС",IF(P214&lt;=$H$214,"КМС",IF(P214&lt;=$H$215,"I",IF(P214&lt;=$H$216,"II",IF(P214&lt;=$H$217,"III","б/р"))))))))</f>
        <v xml:space="preserve"> </v>
      </c>
    </row>
    <row r="215" spans="3:27" x14ac:dyDescent="0.25">
      <c r="C215" s="18"/>
      <c r="D215" s="407"/>
      <c r="E215" s="407"/>
      <c r="F215" s="18"/>
      <c r="G215" s="18"/>
      <c r="H215" s="471">
        <v>1450.5</v>
      </c>
      <c r="I215" s="72" t="str">
        <f>IF(ISBLANK(H215)," ",IF(ISTEXT(H215)," ",IF(H215&lt;=Нормативы!$H$212,"МСМК",IF(H215&lt;=Нормативы!$H$213,"МС",IF(H215&lt;=Нормативы!$H$214,"КМС",IF(H215&lt;=Нормативы!$H$215,"I",IF(H215&lt;=Нормативы!$H$216,"II",IF(H215&lt;=Нормативы!$H$217,"III","б/р"))))))))</f>
        <v>I</v>
      </c>
      <c r="J215" s="72" t="str">
        <f>IF(ISBLANK(H215)," ",IF(ISTEXT(H215)," ",IF(H215&lt;=Нормативы!$H$212,"МСМК",IF(H215&lt;=Нормативы!$H$213,"МС",IF(H215&lt;=Нормативы!$H$214,"КМС",IF(H215&lt;=Нормативы!$H$215,"I",IF(H215&lt;=Нормативы!$H$216,"II",IF(H215&lt;=Нормативы!$H$217,"III","б/р"))))))))</f>
        <v>I</v>
      </c>
      <c r="K215" s="1048"/>
      <c r="L215" s="1047">
        <f t="shared" si="168"/>
        <v>1450.3</v>
      </c>
      <c r="M215" s="72" t="str">
        <f>IF(ISBLANK(L215)," ",IF(ISTEXT(L215)," ",IF(L215&lt;=Нормативы!$H$212,"КМС",IF(L215&lt;=Нормативы!$H$213,"КМС",IF(L215&lt;=Нормативы!$L$214,"КМС",IF(L215&lt;=Нормативы!$L$215,"I",IF(L215&lt;=Нормативы!$L$216,"II",IF(L215&lt;=Нормативы!$L$217,"III","б/р"))))))))</f>
        <v>I</v>
      </c>
      <c r="N215" s="72" t="str">
        <f>IF(ISBLANK(L215)," ",IF(ISTEXT(L215)," ",IF(L215&lt;=Нормативы!$H$212,"КМС",IF(L215&lt;=Нормативы!$H$213,"КМС",IF(L215&lt;=Нормативы!$L$214,"КМС",IF(L215&lt;=Нормативы!$L$215,"I",IF(L215&lt;=Нормативы!$L$216,"II",IF(L215&lt;=Нормативы!$L$217,"III","б/р"))))))))</f>
        <v>I</v>
      </c>
      <c r="Q215" s="72" t="str">
        <f t="shared" ref="Q215" si="170">IF(ISBLANK(P215)," ",IF(ISTEXT(P215)," ",IF(P215&lt;=$H$212,"МСМК",IF(P215&lt;=$H$213,"МС",IF(P215&lt;=$H$214,"КМС",IF(P215&lt;=$H$215,"I",IF(P215&lt;=$H$216,"II",IF(P215&lt;=$H$217,"III","б/р"))))))))</f>
        <v xml:space="preserve"> </v>
      </c>
    </row>
    <row r="216" spans="3:27" x14ac:dyDescent="0.25">
      <c r="C216" s="18"/>
      <c r="D216" s="407"/>
      <c r="E216" s="407"/>
      <c r="F216" s="18"/>
      <c r="G216" s="18"/>
      <c r="H216" s="471">
        <v>1610.2</v>
      </c>
      <c r="I216" s="72" t="str">
        <f>IF(ISBLANK(H216)," ",IF(ISTEXT(H216)," ",IF(H216&lt;=Нормативы!$H$212,"МСМК",IF(H216&lt;=Нормативы!$H$213,"МС",IF(H216&lt;=Нормативы!$H$214,"КМС",IF(H216&lt;=Нормативы!$H$215,"I",IF(H216&lt;=Нормативы!$H$216,"II",IF(H216&lt;=Нормативы!$H$217,"III","б/р"))))))))</f>
        <v>II</v>
      </c>
      <c r="J216" s="72" t="str">
        <f>IF(ISBLANK(H216)," ",IF(ISTEXT(H216)," ",IF(H216&lt;=Нормативы!$H$212,"МСМК",IF(H216&lt;=Нормативы!$H$213,"МС",IF(H216&lt;=Нормативы!$H$214,"КМС",IF(H216&lt;=Нормативы!$H$215,"I",IF(H216&lt;=Нормативы!$H$216,"II",IF(H216&lt;=Нормативы!$H$217,"III","б/р"))))))))</f>
        <v>II</v>
      </c>
      <c r="K216" s="1048"/>
      <c r="L216" s="1047">
        <f t="shared" si="168"/>
        <v>1610</v>
      </c>
      <c r="M216" s="72" t="str">
        <f>IF(ISBLANK(L216)," ",IF(ISTEXT(L216)," ",IF(L216&lt;=Нормативы!$H$212,"КМС",IF(L216&lt;=Нормативы!$H$213,"КМС",IF(L216&lt;=Нормативы!$L$214,"КМС",IF(L216&lt;=Нормативы!$L$215,"I",IF(L216&lt;=Нормативы!$L$216,"II",IF(L216&lt;=Нормативы!$L$217,"III","б/р"))))))))</f>
        <v>II</v>
      </c>
      <c r="N216" s="72" t="str">
        <f>IF(ISBLANK(L216)," ",IF(ISTEXT(L216)," ",IF(L216&lt;=Нормативы!$H$212,"КМС",IF(L216&lt;=Нормативы!$H$213,"КМС",IF(L216&lt;=Нормативы!$L$214,"КМС",IF(L216&lt;=Нормативы!$L$215,"I",IF(L216&lt;=Нормативы!$L$216,"II",IF(L216&lt;=Нормативы!$L$217,"III","б/р"))))))))</f>
        <v>II</v>
      </c>
      <c r="Q216" s="72" t="str">
        <f t="shared" ref="Q216" si="171">IF(ISBLANK(P216)," ",IF(ISTEXT(P216)," ",IF(P216&lt;=$H$212,"МСМК",IF(P216&lt;=$H$213,"МС",IF(P216&lt;=$H$214,"КМС",IF(P216&lt;=$H$215,"I",IF(P216&lt;=$H$216,"II",IF(P216&lt;=$H$217,"III","б/р"))))))))</f>
        <v xml:space="preserve"> </v>
      </c>
    </row>
    <row r="217" spans="3:27" x14ac:dyDescent="0.25">
      <c r="C217" s="18"/>
      <c r="D217" s="407"/>
      <c r="E217" s="407"/>
      <c r="F217" s="18"/>
      <c r="G217" s="18"/>
      <c r="H217" s="471">
        <v>1730</v>
      </c>
      <c r="I217" s="72" t="str">
        <f>IF(ISBLANK(H217)," ",IF(ISTEXT(H217)," ",IF(H217&lt;=Нормативы!$H$212,"МСМК",IF(H217&lt;=Нормативы!$H$213,"МС",IF(H217&lt;=Нормативы!$H$214,"КМС",IF(H217&lt;=Нормативы!$H$215,"I",IF(H217&lt;=Нормативы!$H$216,"II",IF(H217&lt;=Нормативы!$H$217,"III","б/р"))))))))</f>
        <v>III</v>
      </c>
      <c r="J217" s="72" t="str">
        <f>IF(ISBLANK(H217)," ",IF(ISTEXT(H217)," ",IF(H217&lt;=Нормативы!$H$212,"МСМК",IF(H217&lt;=Нормативы!$H$213,"МС",IF(H217&lt;=Нормативы!$H$214,"КМС",IF(H217&lt;=Нормативы!$H$215,"I",IF(H217&lt;=Нормативы!$H$216,"II",IF(H217&lt;=Нормативы!$H$217,"III","б/р"))))))))</f>
        <v>III</v>
      </c>
      <c r="K217" s="1048"/>
      <c r="L217" s="1047">
        <f t="shared" si="168"/>
        <v>1729.8</v>
      </c>
      <c r="M217" s="72" t="str">
        <f>IF(ISBLANK(L217)," ",IF(ISTEXT(L217)," ",IF(L217&lt;=Нормативы!$H$212,"КМС",IF(L217&lt;=Нормативы!$H$213,"КМС",IF(L217&lt;=Нормативы!$L$214,"КМС",IF(L217&lt;=Нормативы!$L$215,"I",IF(L217&lt;=Нормативы!$L$216,"II",IF(L217&lt;=Нормативы!$L$217,"III","б/р"))))))))</f>
        <v>III</v>
      </c>
      <c r="N217" s="72" t="str">
        <f>IF(ISBLANK(L217)," ",IF(ISTEXT(L217)," ",IF(L217&lt;=Нормативы!$H$212,"КМС",IF(L217&lt;=Нормативы!$H$213,"КМС",IF(L217&lt;=Нормативы!$L$214,"КМС",IF(L217&lt;=Нормативы!$L$215,"I",IF(L217&lt;=Нормативы!$L$216,"II",IF(L217&lt;=Нормативы!$L$217,"III","б/р"))))))))</f>
        <v>III</v>
      </c>
      <c r="Q217" s="72" t="str">
        <f t="shared" ref="Q217" si="172">IF(ISBLANK(P217)," ",IF(ISTEXT(P217)," ",IF(P217&lt;=$H$212,"МСМК",IF(P217&lt;=$H$213,"МС",IF(P217&lt;=$H$214,"КМС",IF(P217&lt;=$H$215,"I",IF(P217&lt;=$H$216,"II",IF(P217&lt;=$H$217,"III","б/р"))))))))</f>
        <v xml:space="preserve"> </v>
      </c>
    </row>
    <row r="218" spans="3:27" x14ac:dyDescent="0.25">
      <c r="C218" s="18"/>
      <c r="D218" s="407"/>
      <c r="E218" s="407"/>
      <c r="F218" s="18"/>
      <c r="G218" s="18"/>
      <c r="H218" s="471"/>
      <c r="I218" s="473"/>
      <c r="J218" s="473"/>
      <c r="K218" s="1048"/>
      <c r="L218" s="473"/>
      <c r="M218" s="473"/>
      <c r="N218" s="473"/>
      <c r="Q218" s="473"/>
    </row>
    <row r="219" spans="3:27" x14ac:dyDescent="0.25">
      <c r="C219" s="467" t="s">
        <v>156</v>
      </c>
      <c r="D219" s="468"/>
      <c r="E219" s="468"/>
      <c r="F219" s="467"/>
      <c r="G219" s="467"/>
      <c r="H219" s="469"/>
      <c r="I219" s="473"/>
      <c r="J219" s="473"/>
      <c r="K219" s="1057"/>
      <c r="L219" s="473"/>
      <c r="M219" s="473"/>
      <c r="N219" s="473"/>
      <c r="Q219" s="473"/>
    </row>
    <row r="220" spans="3:27" x14ac:dyDescent="0.25">
      <c r="C220" s="18"/>
      <c r="D220" s="407"/>
      <c r="E220" s="407"/>
      <c r="F220" s="18"/>
      <c r="G220" s="18"/>
      <c r="H220" s="471">
        <v>36</v>
      </c>
      <c r="I220" s="72" t="str">
        <f>IF(ISBLANK(H220)," ",IF(ISTEXT(H220)," ",IF(H220&lt;=Нормативы!$H$220,"МСМК",IF(H220&lt;=Нормативы!$H$221,"МС",IF(H220&lt;=Нормативы!$H$222,"КМС",IF(H220&lt;=Нормативы!$H$223,"I",IF(H220&lt;=Нормативы!$H$224,"II",IF(H220&lt;=Нормативы!$H$225,"III",IF(H220&lt;=Нормативы!$H$226,"I юн",IF(H220&lt;=Нормативы!$H$227,"II юн",IF(H220&lt;=Нормативы!$H$228,"III юн","б/р")))))))))))</f>
        <v>МСМК</v>
      </c>
      <c r="J220" s="72" t="str">
        <f>IF(ISBLANK(H220)," ",IF(ISTEXT(H220)," ",IF(H220&lt;=Нормативы!$H$220,"МСМК",IF(H220&lt;=Нормативы!$H$221,"МС",IF(H220&lt;=Нормативы!$H$222,"КМС",IF(H220&lt;=Нормативы!$H$223,"I",IF(H220&lt;=Нормативы!$H$224,"II",IF(H220&lt;=Нормативы!$H$225,"III",IF(H220&lt;=Нормативы!$H$226,"I юн",IF(H220&lt;=Нормативы!$H$227,"II юн",IF(H220&lt;=Нормативы!$H$228,"III юн","б/р")))))))))))</f>
        <v>МСМК</v>
      </c>
      <c r="K220" s="1048"/>
      <c r="L220" s="471"/>
      <c r="M220" s="72" t="str">
        <f>IF(ISBLANK(L220)," ",IF(ISTEXT(L220)," ",IF(L220&lt;=Нормативы!$H$220,"КМС",IF(L220&lt;=Нормативы!$H$221,"КМС",IF(L220&lt;=Нормативы!$L$222,"КМС",IF(L220&lt;=Нормативы!$L$223,"I",IF(L220&lt;=Нормативы!$L$224,"II",IF(L220&lt;=Нормативы!$L$225,"III",IF(L220&lt;=Нормативы!$L$226,"I юн",IF(L220&lt;=Нормативы!$L$227,"II юн",IF(L220&lt;=Нормативы!$L$228,"III юн","б/р")))))))))))</f>
        <v xml:space="preserve"> </v>
      </c>
      <c r="N220" s="72" t="str">
        <f>IF(ISBLANK(L220)," ",IF(ISTEXT(L220)," ",IF(L220&lt;=36.3,"МСМК",IF(L220&lt;=38.1,"МС",IF(L220&lt;=39.7,"КМС",IF(L220&lt;=42.6,"I",IF(L220&lt;=46.2,"II",IF(L220&lt;=50.2,"III",IF(L220&lt;=55,"I юн",IF(L220&lt;=100,"II юн",IF(L220&lt;=105.2,"III юн","б/р")))))))))))</f>
        <v xml:space="preserve"> </v>
      </c>
      <c r="Q220" s="72" t="str">
        <f>IF(ISBLANK(P220)," ",IF(ISTEXT(P220)," ",IF(P220&lt;=$H$220,"МСМК",IF(P220&lt;=$H$221,"МС",IF(P220&lt;=$H$222,"КМС",IF(P220&lt;=$H$223,"I",IF(P220&lt;=$H$224,"II",IF(P220&lt;=$H$225,"III",IF(P220&lt;=$H$226,"I юн",IF(P220&lt;=$H$227,"II юн",IF(P220&lt;=$H$228,"III юн","б/р")))))))))))</f>
        <v xml:space="preserve"> </v>
      </c>
    </row>
    <row r="221" spans="3:27" x14ac:dyDescent="0.25">
      <c r="C221" s="18"/>
      <c r="D221" s="407"/>
      <c r="E221" s="407"/>
      <c r="F221" s="18"/>
      <c r="G221" s="18"/>
      <c r="H221" s="471">
        <v>37.9</v>
      </c>
      <c r="I221" s="72" t="str">
        <f>IF(ISBLANK(H221)," ",IF(ISTEXT(H221)," ",IF(H221&lt;=Нормативы!$H$220,"МСМК",IF(H221&lt;=Нормативы!$H$221,"МС",IF(H221&lt;=Нормативы!$H$222,"КМС",IF(H221&lt;=Нормативы!$H$223,"I",IF(H221&lt;=Нормативы!$H$224,"II",IF(H221&lt;=Нормативы!$H$225,"III",IF(H221&lt;=Нормативы!$H$226,"I юн",IF(H221&lt;=Нормативы!$H$227,"II юн",IF(H221&lt;=Нормативы!$H$228,"III юн","б/р")))))))))))</f>
        <v>МС</v>
      </c>
      <c r="J221" s="72" t="str">
        <f>IF(ISBLANK(H221)," ",IF(ISTEXT(H221)," ",IF(H221&lt;=Нормативы!$H$220,"МСМК",IF(H221&lt;=Нормативы!$H$221,"МС",IF(H221&lt;=Нормативы!$H$222,"КМС",IF(H221&lt;=Нормативы!$H$223,"I",IF(H221&lt;=Нормативы!$H$224,"II",IF(H221&lt;=Нормативы!$H$225,"III",IF(H221&lt;=Нормативы!$H$226,"I юн",IF(H221&lt;=Нормативы!$H$227,"II юн",IF(H221&lt;=Нормативы!$H$228,"III юн","б/р")))))))))))</f>
        <v>МС</v>
      </c>
      <c r="K221" s="1048"/>
      <c r="L221" s="471"/>
      <c r="M221" s="72" t="str">
        <f>IF(ISBLANK(L221)," ",IF(ISTEXT(L221)," ",IF(L221&lt;=Нормативы!$H$220,"КМС",IF(L221&lt;=Нормативы!$H$221,"КМС",IF(L221&lt;=Нормативы!$L$222,"КМС",IF(L221&lt;=Нормативы!$L$223,"I",IF(L221&lt;=Нормативы!$L$224,"II",IF(L221&lt;=Нормативы!$L$225,"III",IF(L221&lt;=Нормативы!$L$226,"I юн",IF(L221&lt;=Нормативы!$L$227,"II юн",IF(L221&lt;=Нормативы!$L$228,"III юн","б/р")))))))))))</f>
        <v xml:space="preserve"> </v>
      </c>
      <c r="N221" s="72" t="str">
        <f>IF(ISBLANK(L221)," ",IF(ISTEXT(L221)," ",IF(L221&lt;=36.3,"МСМК",IF(L221&lt;=38.1,"МС",IF(L221&lt;=39.7,"КМС",IF(L221&lt;=42.6,"I",IF(L221&lt;=46.2,"II",IF(L221&lt;=50.2,"III",IF(L221&lt;=55,"I юн",IF(L221&lt;=100,"II юн",IF(L221&lt;=105.2,"III юн","б/р")))))))))))</f>
        <v xml:space="preserve"> </v>
      </c>
      <c r="Q221" s="72" t="str">
        <f t="shared" ref="Q221" si="173">IF(ISBLANK(P221)," ",IF(ISTEXT(P221)," ",IF(P221&lt;=$H$220,"МСМК",IF(P221&lt;=$H$221,"МС",IF(P221&lt;=$H$222,"КМС",IF(P221&lt;=$H$223,"I",IF(P221&lt;=$H$224,"II",IF(P221&lt;=$H$225,"III",IF(P221&lt;=$H$226,"I юн",IF(P221&lt;=$H$227,"II юн",IF(P221&lt;=$H$228,"III юн","б/р")))))))))))</f>
        <v xml:space="preserve"> </v>
      </c>
    </row>
    <row r="222" spans="3:27" x14ac:dyDescent="0.25">
      <c r="C222" s="18"/>
      <c r="D222" s="407"/>
      <c r="E222" s="407"/>
      <c r="F222" s="18"/>
      <c r="G222" s="18"/>
      <c r="H222" s="471">
        <v>39.700000000000003</v>
      </c>
      <c r="I222" s="72" t="str">
        <f>IF(ISBLANK(H222)," ",IF(ISTEXT(H222)," ",IF(H222&lt;=Нормативы!$H$220,"МСМК",IF(H222&lt;=Нормативы!$H$221,"МС",IF(H222&lt;=Нормативы!$H$222,"КМС",IF(H222&lt;=Нормативы!$H$223,"I",IF(H222&lt;=Нормативы!$H$224,"II",IF(H222&lt;=Нормативы!$H$225,"III",IF(H222&lt;=Нормативы!$H$226,"I юн",IF(H222&lt;=Нормативы!$H$227,"II юн",IF(H222&lt;=Нормативы!$H$228,"III юн","б/р")))))))))))</f>
        <v>КМС</v>
      </c>
      <c r="J222" s="72" t="str">
        <f>IF(ISBLANK(H222)," ",IF(ISTEXT(H222)," ",IF(H222&lt;=Нормативы!$H$220,"МСМК",IF(H222&lt;=Нормативы!$H$221,"МС",IF(H222&lt;=Нормативы!$H$222,"КМС",IF(H222&lt;=Нормативы!$H$223,"I",IF(H222&lt;=Нормативы!$H$224,"II",IF(H222&lt;=Нормативы!$H$225,"III",IF(H222&lt;=Нормативы!$H$226,"I юн",IF(H222&lt;=Нормативы!$H$227,"II юн",IF(H222&lt;=Нормативы!$H$228,"III юн","б/р")))))))))))</f>
        <v>КМС</v>
      </c>
      <c r="K222" s="1048"/>
      <c r="L222" s="1047">
        <f t="shared" ref="L222:L228" si="174">H222-0.2</f>
        <v>39.5</v>
      </c>
      <c r="M222" s="72" t="str">
        <f>IF(ISBLANK(L222)," ",IF(ISTEXT(L222)," ",IF(L222&lt;=Нормативы!$H$220,"КМС",IF(L222&lt;=Нормативы!$H$221,"КМС",IF(L222&lt;=Нормативы!$L$222,"КМС",IF(L222&lt;=Нормативы!$L$223,"I",IF(L222&lt;=Нормативы!$L$224,"II",IF(L222&lt;=Нормативы!$L$225,"III",IF(L222&lt;=Нормативы!$L$226,"I юн",IF(L222&lt;=Нормативы!$L$227,"II юн",IF(L222&lt;=Нормативы!$L$228,"III юн","б/р")))))))))))</f>
        <v>КМС</v>
      </c>
      <c r="N222" s="72" t="str">
        <f>IF(ISBLANK(L222)," ",IF(ISTEXT(L222)," ",IF(L222&lt;=Нормативы!$H$220,"КМС",IF(L222&lt;=Нормативы!$H$221,"КМС",IF(L222&lt;=Нормативы!$L$222,"КМС",IF(L222&lt;=Нормативы!$L$223,"I",IF(L222&lt;=Нормативы!$L$224,"II",IF(L222&lt;=Нормативы!$L$225,"III",IF(L222&lt;=Нормативы!$L$226,"I юн",IF(L222&lt;=Нормативы!$L$227,"II юн",IF(L222&lt;=Нормативы!$L$228,"III юн","б/р")))))))))))</f>
        <v>КМС</v>
      </c>
      <c r="Q222" s="72" t="str">
        <f t="shared" ref="Q222" si="175">IF(ISBLANK(P222)," ",IF(ISTEXT(P222)," ",IF(P222&lt;=$H$220,"МСМК",IF(P222&lt;=$H$221,"МС",IF(P222&lt;=$H$222,"КМС",IF(P222&lt;=$H$223,"I",IF(P222&lt;=$H$224,"II",IF(P222&lt;=$H$225,"III",IF(P222&lt;=$H$226,"I юн",IF(P222&lt;=$H$227,"II юн",IF(P222&lt;=$H$228,"III юн","б/р")))))))))))</f>
        <v xml:space="preserve"> </v>
      </c>
    </row>
    <row r="223" spans="3:27" x14ac:dyDescent="0.25">
      <c r="C223" s="18"/>
      <c r="D223" s="407"/>
      <c r="E223" s="407"/>
      <c r="F223" s="18"/>
      <c r="G223" s="18"/>
      <c r="H223" s="471">
        <v>42.7</v>
      </c>
      <c r="I223" s="72" t="str">
        <f>IF(ISBLANK(H223)," ",IF(ISTEXT(H223)," ",IF(H223&lt;=Нормативы!$H$220,"МСМК",IF(H223&lt;=Нормативы!$H$221,"МС",IF(H223&lt;=Нормативы!$H$222,"КМС",IF(H223&lt;=Нормативы!$H$223,"I",IF(H223&lt;=Нормативы!$H$224,"II",IF(H223&lt;=Нормативы!$H$225,"III",IF(H223&lt;=Нормативы!$H$226,"I юн",IF(H223&lt;=Нормативы!$H$227,"II юн",IF(H223&lt;=Нормативы!$H$228,"III юн","б/р")))))))))))</f>
        <v>I</v>
      </c>
      <c r="J223" s="72" t="str">
        <f>IF(ISBLANK(H223)," ",IF(ISTEXT(H223)," ",IF(H223&lt;=Нормативы!$H$220,"МСМК",IF(H223&lt;=Нормативы!$H$221,"МС",IF(H223&lt;=Нормативы!$H$222,"КМС",IF(H223&lt;=Нормативы!$H$223,"I",IF(H223&lt;=Нормативы!$H$224,"II",IF(H223&lt;=Нормативы!$H$225,"III",IF(H223&lt;=Нормативы!$H$226,"I юн",IF(H223&lt;=Нормативы!$H$227,"II юн",IF(H223&lt;=Нормативы!$H$228,"III юн","б/р")))))))))))</f>
        <v>I</v>
      </c>
      <c r="K223" s="1048"/>
      <c r="L223" s="1047">
        <f t="shared" si="174"/>
        <v>42.5</v>
      </c>
      <c r="M223" s="72" t="str">
        <f>IF(ISBLANK(L223)," ",IF(ISTEXT(L223)," ",IF(L223&lt;=Нормативы!$H$220,"КМС",IF(L223&lt;=Нормативы!$H$221,"КМС",IF(L223&lt;=Нормативы!$L$222,"КМС",IF(L223&lt;=Нормативы!$L$223,"I",IF(L223&lt;=Нормативы!$L$224,"II",IF(L223&lt;=Нормативы!$L$225,"III",IF(L223&lt;=Нормативы!$L$226,"I юн",IF(L223&lt;=Нормативы!$L$227,"II юн",IF(L223&lt;=Нормативы!$L$228,"III юн","б/р")))))))))))</f>
        <v>I</v>
      </c>
      <c r="N223" s="72" t="str">
        <f>IF(ISBLANK(L223)," ",IF(ISTEXT(L223)," ",IF(L223&lt;=Нормативы!$H$220,"КМС",IF(L223&lt;=Нормативы!$H$221,"КМС",IF(L223&lt;=Нормативы!$L$222,"КМС",IF(L223&lt;=Нормативы!$L$223,"I",IF(L223&lt;=Нормативы!$L$224,"II",IF(L223&lt;=Нормативы!$L$225,"III",IF(L223&lt;=Нормативы!$L$226,"I юн",IF(L223&lt;=Нормативы!$L$227,"II юн",IF(L223&lt;=Нормативы!$L$228,"III юн","б/р")))))))))))</f>
        <v>I</v>
      </c>
      <c r="Q223" s="72" t="str">
        <f t="shared" ref="Q223" si="176">IF(ISBLANK(P223)," ",IF(ISTEXT(P223)," ",IF(P223&lt;=$H$220,"МСМК",IF(P223&lt;=$H$221,"МС",IF(P223&lt;=$H$222,"КМС",IF(P223&lt;=$H$223,"I",IF(P223&lt;=$H$224,"II",IF(P223&lt;=$H$225,"III",IF(P223&lt;=$H$226,"I юн",IF(P223&lt;=$H$227,"II юн",IF(P223&lt;=$H$228,"III юн","б/р")))))))))))</f>
        <v xml:space="preserve"> </v>
      </c>
    </row>
    <row r="224" spans="3:27" x14ac:dyDescent="0.25">
      <c r="C224" s="18"/>
      <c r="D224" s="407"/>
      <c r="E224" s="407"/>
      <c r="F224" s="18"/>
      <c r="G224" s="18"/>
      <c r="H224" s="471">
        <v>46.2</v>
      </c>
      <c r="I224" s="72" t="str">
        <f>IF(ISBLANK(H224)," ",IF(ISTEXT(H224)," ",IF(H224&lt;=Нормативы!$H$220,"МСМК",IF(H224&lt;=Нормативы!$H$221,"МС",IF(H224&lt;=Нормативы!$H$222,"КМС",IF(H224&lt;=Нормативы!$H$223,"I",IF(H224&lt;=Нормативы!$H$224,"II",IF(H224&lt;=Нормативы!$H$225,"III",IF(H224&lt;=Нормативы!$H$226,"I юн",IF(H224&lt;=Нормативы!$H$227,"II юн",IF(H224&lt;=Нормативы!$H$228,"III юн","б/р")))))))))))</f>
        <v>II</v>
      </c>
      <c r="J224" s="72" t="str">
        <f>IF(ISBLANK(H224)," ",IF(ISTEXT(H224)," ",IF(H224&lt;=Нормативы!$H$220,"МСМК",IF(H224&lt;=Нормативы!$H$221,"МС",IF(H224&lt;=Нормативы!$H$222,"КМС",IF(H224&lt;=Нормативы!$H$223,"I",IF(H224&lt;=Нормативы!$H$224,"II",IF(H224&lt;=Нормативы!$H$225,"III",IF(H224&lt;=Нормативы!$H$226,"I юн",IF(H224&lt;=Нормативы!$H$227,"II юн",IF(H224&lt;=Нормативы!$H$228,"III юн","б/р")))))))))))</f>
        <v>II</v>
      </c>
      <c r="K224" s="1048"/>
      <c r="L224" s="1047">
        <f t="shared" si="174"/>
        <v>46</v>
      </c>
      <c r="M224" s="72" t="str">
        <f>IF(ISBLANK(L224)," ",IF(ISTEXT(L224)," ",IF(L224&lt;=Нормативы!$H$220,"КМС",IF(L224&lt;=Нормативы!$H$221,"КМС",IF(L224&lt;=Нормативы!$L$222,"КМС",IF(L224&lt;=Нормативы!$L$223,"I",IF(L224&lt;=Нормативы!$L$224,"II",IF(L224&lt;=Нормативы!$L$225,"III",IF(L224&lt;=Нормативы!$L$226,"I юн",IF(L224&lt;=Нормативы!$L$227,"II юн",IF(L224&lt;=Нормативы!$L$228,"III юн","б/р")))))))))))</f>
        <v>II</v>
      </c>
      <c r="N224" s="72" t="str">
        <f>IF(ISBLANK(L224)," ",IF(ISTEXT(L224)," ",IF(L224&lt;=Нормативы!$H$220,"КМС",IF(L224&lt;=Нормативы!$H$221,"КМС",IF(L224&lt;=Нормативы!$L$222,"КМС",IF(L224&lt;=Нормативы!$L$223,"I",IF(L224&lt;=Нормативы!$L$224,"II",IF(L224&lt;=Нормативы!$L$225,"III",IF(L224&lt;=Нормативы!$L$226,"I юн",IF(L224&lt;=Нормативы!$L$227,"II юн",IF(L224&lt;=Нормативы!$L$228,"III юн","б/р")))))))))))</f>
        <v>II</v>
      </c>
      <c r="Q224" s="72" t="str">
        <f t="shared" ref="Q224" si="177">IF(ISBLANK(P224)," ",IF(ISTEXT(P224)," ",IF(P224&lt;=$H$220,"МСМК",IF(P224&lt;=$H$221,"МС",IF(P224&lt;=$H$222,"КМС",IF(P224&lt;=$H$223,"I",IF(P224&lt;=$H$224,"II",IF(P224&lt;=$H$225,"III",IF(P224&lt;=$H$226,"I юн",IF(P224&lt;=$H$227,"II юн",IF(P224&lt;=$H$228,"III юн","б/р")))))))))))</f>
        <v xml:space="preserve"> </v>
      </c>
    </row>
    <row r="225" spans="3:33" x14ac:dyDescent="0.25">
      <c r="C225" s="18"/>
      <c r="D225" s="407"/>
      <c r="E225" s="407"/>
      <c r="F225" s="18"/>
      <c r="G225" s="18"/>
      <c r="H225" s="471">
        <v>50</v>
      </c>
      <c r="I225" s="72" t="str">
        <f>IF(ISBLANK(H225)," ",IF(ISTEXT(H225)," ",IF(H225&lt;=Нормативы!$H$220,"МСМК",IF(H225&lt;=Нормативы!$H$221,"МС",IF(H225&lt;=Нормативы!$H$222,"КМС",IF(H225&lt;=Нормативы!$H$223,"I",IF(H225&lt;=Нормативы!$H$224,"II",IF(H225&lt;=Нормативы!$H$225,"III",IF(H225&lt;=Нормативы!$H$226,"I юн",IF(H225&lt;=Нормативы!$H$227,"II юн",IF(H225&lt;=Нормативы!$H$228,"III юн","б/р")))))))))))</f>
        <v>III</v>
      </c>
      <c r="J225" s="72" t="str">
        <f>IF(ISBLANK(H225)," ",IF(ISTEXT(H225)," ",IF(H225&lt;=Нормативы!$H$220,"МСМК",IF(H225&lt;=Нормативы!$H$221,"МС",IF(H225&lt;=Нормативы!$H$222,"КМС",IF(H225&lt;=Нормативы!$H$223,"I",IF(H225&lt;=Нормативы!$H$224,"II",IF(H225&lt;=Нормативы!$H$225,"III",IF(H225&lt;=Нормативы!$H$226,"I юн",IF(H225&lt;=Нормативы!$H$227,"II юн",IF(H225&lt;=Нормативы!$H$228,"III юн","б/р")))))))))))</f>
        <v>III</v>
      </c>
      <c r="K225" s="1048"/>
      <c r="L225" s="1047">
        <f t="shared" si="174"/>
        <v>49.8</v>
      </c>
      <c r="M225" s="72" t="str">
        <f>IF(ISBLANK(L225)," ",IF(ISTEXT(L225)," ",IF(L225&lt;=Нормативы!$H$220,"КМС",IF(L225&lt;=Нормативы!$H$221,"КМС",IF(L225&lt;=Нормативы!$L$222,"КМС",IF(L225&lt;=Нормативы!$L$223,"I",IF(L225&lt;=Нормативы!$L$224,"II",IF(L225&lt;=Нормативы!$L$225,"III",IF(L225&lt;=Нормативы!$L$226,"I юн",IF(L225&lt;=Нормативы!$L$227,"II юн",IF(L225&lt;=Нормативы!$L$228,"III юн","б/р")))))))))))</f>
        <v>III</v>
      </c>
      <c r="N225" s="72" t="str">
        <f>IF(ISBLANK(L225)," ",IF(ISTEXT(L225)," ",IF(L225&lt;=Нормативы!$H$220,"КМС",IF(L225&lt;=Нормативы!$H$221,"КМС",IF(L225&lt;=Нормативы!$L$222,"КМС",IF(L225&lt;=Нормативы!$L$223,"I",IF(L225&lt;=Нормативы!$L$224,"II",IF(L225&lt;=Нормативы!$L$225,"III",IF(L225&lt;=Нормативы!$L$226,"I юн",IF(L225&lt;=Нормативы!$L$227,"II юн",IF(L225&lt;=Нормативы!$L$228,"III юн","б/р")))))))))))</f>
        <v>III</v>
      </c>
      <c r="Q225" s="72" t="str">
        <f t="shared" ref="Q225" si="178">IF(ISBLANK(P225)," ",IF(ISTEXT(P225)," ",IF(P225&lt;=$H$220,"МСМК",IF(P225&lt;=$H$221,"МС",IF(P225&lt;=$H$222,"КМС",IF(P225&lt;=$H$223,"I",IF(P225&lt;=$H$224,"II",IF(P225&lt;=$H$225,"III",IF(P225&lt;=$H$226,"I юн",IF(P225&lt;=$H$227,"II юн",IF(P225&lt;=$H$228,"III юн","б/р")))))))))))</f>
        <v xml:space="preserve"> </v>
      </c>
    </row>
    <row r="226" spans="3:33" x14ac:dyDescent="0.25">
      <c r="C226" s="18"/>
      <c r="D226" s="407"/>
      <c r="E226" s="407"/>
      <c r="F226" s="18"/>
      <c r="G226" s="18"/>
      <c r="H226" s="471">
        <v>54.7</v>
      </c>
      <c r="I226" s="72" t="str">
        <f>IF(ISBLANK(H226)," ",IF(ISTEXT(H226)," ",IF(H226&lt;=Нормативы!$H$220,"МСМК",IF(H226&lt;=Нормативы!$H$221,"МС",IF(H226&lt;=Нормативы!$H$222,"КМС",IF(H226&lt;=Нормативы!$H$223,"I",IF(H226&lt;=Нормативы!$H$224,"II",IF(H226&lt;=Нормативы!$H$225,"III",IF(H226&lt;=Нормативы!$H$226,"I юн",IF(H226&lt;=Нормативы!$H$227,"II юн",IF(H226&lt;=Нормативы!$H$228,"III юн","б/р")))))))))))</f>
        <v>I юн</v>
      </c>
      <c r="J226" s="72" t="str">
        <f>IF(ISBLANK(H226)," ",IF(ISTEXT(H226)," ",IF(H226&lt;=Нормативы!$H$220,"МСМК",IF(H226&lt;=Нормативы!$H$221,"МС",IF(H226&lt;=Нормативы!$H$222,"КМС",IF(H226&lt;=Нормативы!$H$223,"I",IF(H226&lt;=Нормативы!$H$224,"II",IF(H226&lt;=Нормативы!$H$225,"III",IF(H226&lt;=Нормативы!$H$226,"I юн",IF(H226&lt;=Нормативы!$H$227,"II юн",IF(H226&lt;=Нормативы!$H$228,"III юн","б/р")))))))))))</f>
        <v>I юн</v>
      </c>
      <c r="K226" s="1048"/>
      <c r="L226" s="1047">
        <f t="shared" si="174"/>
        <v>54.5</v>
      </c>
      <c r="M226" s="72" t="str">
        <f>IF(ISBLANK(L226)," ",IF(ISTEXT(L226)," ",IF(L226&lt;=Нормативы!$H$220,"КМС",IF(L226&lt;=Нормативы!$H$221,"КМС",IF(L226&lt;=Нормативы!$L$222,"КМС",IF(L226&lt;=Нормативы!$L$223,"I",IF(L226&lt;=Нормативы!$L$224,"II",IF(L226&lt;=Нормативы!$L$225,"III",IF(L226&lt;=Нормативы!$L$226,"I юн",IF(L226&lt;=Нормативы!$L$227,"II юн",IF(L226&lt;=Нормативы!$L$228,"III юн","б/р")))))))))))</f>
        <v>I юн</v>
      </c>
      <c r="N226" s="72" t="str">
        <f>IF(ISBLANK(L226)," ",IF(ISTEXT(L226)," ",IF(L226&lt;=Нормативы!$H$220,"КМС",IF(L226&lt;=Нормативы!$H$221,"КМС",IF(L226&lt;=Нормативы!$L$222,"КМС",IF(L226&lt;=Нормативы!$L$223,"I",IF(L226&lt;=Нормативы!$L$224,"II",IF(L226&lt;=Нормативы!$L$225,"III",IF(L226&lt;=Нормативы!$L$226,"I юн",IF(L226&lt;=Нормативы!$L$227,"II юн",IF(L226&lt;=Нормативы!$L$228,"III юн","б/р")))))))))))</f>
        <v>I юн</v>
      </c>
      <c r="Q226" s="72" t="str">
        <f t="shared" ref="Q226" si="179">IF(ISBLANK(P226)," ",IF(ISTEXT(P226)," ",IF(P226&lt;=$H$220,"МСМК",IF(P226&lt;=$H$221,"МС",IF(P226&lt;=$H$222,"КМС",IF(P226&lt;=$H$223,"I",IF(P226&lt;=$H$224,"II",IF(P226&lt;=$H$225,"III",IF(P226&lt;=$H$226,"I юн",IF(P226&lt;=$H$227,"II юн",IF(P226&lt;=$H$228,"III юн","б/р")))))))))))</f>
        <v xml:space="preserve"> </v>
      </c>
    </row>
    <row r="227" spans="3:33" x14ac:dyDescent="0.25">
      <c r="C227" s="18"/>
      <c r="D227" s="407"/>
      <c r="E227" s="407"/>
      <c r="F227" s="18"/>
      <c r="G227" s="18"/>
      <c r="H227" s="471">
        <v>59.900000000000006</v>
      </c>
      <c r="I227" s="72" t="str">
        <f>IF(ISBLANK(H227)," ",IF(ISTEXT(H227)," ",IF(H227&lt;=Нормативы!$H$220,"МСМК",IF(H227&lt;=Нормативы!$H$221,"МС",IF(H227&lt;=Нормативы!$H$222,"КМС",IF(H227&lt;=Нормативы!$H$223,"I",IF(H227&lt;=Нормативы!$H$224,"II",IF(H227&lt;=Нормативы!$H$225,"III",IF(H227&lt;=Нормативы!$H$226,"I юн",IF(H227&lt;=Нормативы!$H$227,"II юн",IF(H227&lt;=Нормативы!$H$228,"III юн","б/р")))))))))))</f>
        <v>II юн</v>
      </c>
      <c r="J227" s="72" t="str">
        <f>IF(ISBLANK(H227)," ",IF(ISTEXT(H227)," ",IF(H227&lt;=Нормативы!$H$220,"МСМК",IF(H227&lt;=Нормативы!$H$221,"МС",IF(H227&lt;=Нормативы!$H$222,"КМС",IF(H227&lt;=Нормативы!$H$223,"I",IF(H227&lt;=Нормативы!$H$224,"II",IF(H227&lt;=Нормативы!$H$225,"III",IF(H227&lt;=Нормативы!$H$226,"I юн",IF(H227&lt;=Нормативы!$H$227,"II юн",IF(H227&lt;=Нормативы!$H$228,"III юн","б/р")))))))))))</f>
        <v>II юн</v>
      </c>
      <c r="K227" s="1048"/>
      <c r="L227" s="1047">
        <f t="shared" si="174"/>
        <v>59.7</v>
      </c>
      <c r="M227" s="72" t="str">
        <f>IF(ISBLANK(L227)," ",IF(ISTEXT(L227)," ",IF(L227&lt;=Нормативы!$H$220,"КМС",IF(L227&lt;=Нормативы!$H$221,"КМС",IF(L227&lt;=Нормативы!$L$222,"КМС",IF(L227&lt;=Нормативы!$L$223,"I",IF(L227&lt;=Нормативы!$L$224,"II",IF(L227&lt;=Нормативы!$L$225,"III",IF(L227&lt;=Нормативы!$L$226,"I юн",IF(L227&lt;=Нормативы!$L$227,"II юн",IF(L227&lt;=Нормативы!$L$228,"III юн","б/р")))))))))))</f>
        <v>II юн</v>
      </c>
      <c r="N227" s="72" t="str">
        <f>IF(ISBLANK(L227)," ",IF(ISTEXT(L227)," ",IF(L227&lt;=Нормативы!$H$220,"КМС",IF(L227&lt;=Нормативы!$H$221,"КМС",IF(L227&lt;=Нормативы!$L$222,"КМС",IF(L227&lt;=Нормативы!$L$223,"I",IF(L227&lt;=Нормативы!$L$224,"II",IF(L227&lt;=Нормативы!$L$225,"III",IF(L227&lt;=Нормативы!$L$226,"I юн",IF(L227&lt;=Нормативы!$L$227,"II юн",IF(L227&lt;=Нормативы!$L$228,"III юн","б/р")))))))))))</f>
        <v>II юн</v>
      </c>
      <c r="Q227" s="72" t="str">
        <f t="shared" ref="Q227" si="180">IF(ISBLANK(P227)," ",IF(ISTEXT(P227)," ",IF(P227&lt;=$H$220,"МСМК",IF(P227&lt;=$H$221,"МС",IF(P227&lt;=$H$222,"КМС",IF(P227&lt;=$H$223,"I",IF(P227&lt;=$H$224,"II",IF(P227&lt;=$H$225,"III",IF(P227&lt;=$H$226,"I юн",IF(P227&lt;=$H$227,"II юн",IF(P227&lt;=$H$228,"III юн","б/р")))))))))))</f>
        <v xml:space="preserve"> </v>
      </c>
    </row>
    <row r="228" spans="3:33" x14ac:dyDescent="0.25">
      <c r="C228" s="18"/>
      <c r="D228" s="407"/>
      <c r="E228" s="407"/>
      <c r="F228" s="18"/>
      <c r="G228" s="18"/>
      <c r="H228" s="471">
        <v>104.9</v>
      </c>
      <c r="I228" s="72" t="str">
        <f>IF(ISBLANK(H228)," ",IF(ISTEXT(H228)," ",IF(H228&lt;=Нормативы!$H$220,"МСМК",IF(H228&lt;=Нормативы!$H$221,"МС",IF(H228&lt;=Нормативы!$H$222,"КМС",IF(H228&lt;=Нормативы!$H$223,"I",IF(H228&lt;=Нормативы!$H$224,"II",IF(H228&lt;=Нормативы!$H$225,"III",IF(H228&lt;=Нормативы!$H$226,"I юн",IF(H228&lt;=Нормативы!$H$227,"II юн",IF(H228&lt;=Нормативы!$H$228,"III юн","б/р")))))))))))</f>
        <v>III юн</v>
      </c>
      <c r="J228" s="72" t="str">
        <f>IF(ISBLANK(H228)," ",IF(ISTEXT(H228)," ",IF(H228&lt;=Нормативы!$H$220,"МСМК",IF(H228&lt;=Нормативы!$H$221,"МС",IF(H228&lt;=Нормативы!$H$222,"КМС",IF(H228&lt;=Нормативы!$H$223,"I",IF(H228&lt;=Нормативы!$H$224,"II",IF(H228&lt;=Нормативы!$H$225,"III",IF(H228&lt;=Нормативы!$H$226,"I юн",IF(H228&lt;=Нормативы!$H$227,"II юн",IF(H228&lt;=Нормативы!$H$228,"III юн","б/р")))))))))))</f>
        <v>III юн</v>
      </c>
      <c r="K228" s="1048"/>
      <c r="L228" s="1047">
        <f t="shared" si="174"/>
        <v>104.7</v>
      </c>
      <c r="M228" s="72" t="str">
        <f>IF(ISBLANK(L228)," ",IF(ISTEXT(L228)," ",IF(L228&lt;=Нормативы!$H$220,"КМС",IF(L228&lt;=Нормативы!$H$221,"КМС",IF(L228&lt;=Нормативы!$L$222,"КМС",IF(L228&lt;=Нормативы!$L$223,"I",IF(L228&lt;=Нормативы!$L$224,"II",IF(L228&lt;=Нормативы!$L$225,"III",IF(L228&lt;=Нормативы!$L$226,"I юн",IF(L228&lt;=Нормативы!$L$227,"II юн",IF(L228&lt;=Нормативы!$L$228,"III юн","б/р")))))))))))</f>
        <v>III юн</v>
      </c>
      <c r="N228" s="72" t="str">
        <f>IF(ISBLANK(L228)," ",IF(ISTEXT(L228)," ",IF(L228&lt;=Нормативы!$H$220,"КМС",IF(L228&lt;=Нормативы!$H$221,"КМС",IF(L228&lt;=Нормативы!$L$222,"КМС",IF(L228&lt;=Нормативы!$L$223,"I",IF(L228&lt;=Нормативы!$L$224,"II",IF(L228&lt;=Нормативы!$L$225,"III",IF(L228&lt;=Нормативы!$L$226,"I юн",IF(L228&lt;=Нормативы!$L$227,"II юн",IF(L228&lt;=Нормативы!$L$228,"III юн","б/р")))))))))))</f>
        <v>III юн</v>
      </c>
      <c r="P228" s="1055"/>
      <c r="Q228" s="72" t="str">
        <f t="shared" ref="Q228" si="181">IF(ISBLANK(P228)," ",IF(ISTEXT(P228)," ",IF(P228&lt;=$H$220,"МСМК",IF(P228&lt;=$H$221,"МС",IF(P228&lt;=$H$222,"КМС",IF(P228&lt;=$H$223,"I",IF(P228&lt;=$H$224,"II",IF(P228&lt;=$H$225,"III",IF(P228&lt;=$H$226,"I юн",IF(P228&lt;=$H$227,"II юн",IF(P228&lt;=$H$228,"III юн","б/р")))))))))))</f>
        <v xml:space="preserve"> </v>
      </c>
      <c r="R228" s="1055"/>
      <c r="S228" s="1055"/>
      <c r="T228" s="1055"/>
      <c r="U228" s="1055"/>
      <c r="V228" s="1055"/>
      <c r="W228" s="1055"/>
      <c r="X228" s="1055"/>
      <c r="Y228" s="1055"/>
      <c r="Z228" s="1055"/>
      <c r="AA228" s="1055"/>
      <c r="AB228" s="1056"/>
      <c r="AC228" s="1056"/>
      <c r="AD228" s="1056"/>
      <c r="AE228" s="1056"/>
      <c r="AF228" s="1056"/>
      <c r="AG228" s="1056"/>
    </row>
    <row r="229" spans="3:33" x14ac:dyDescent="0.25">
      <c r="C229" s="18"/>
      <c r="D229" s="407"/>
      <c r="E229" s="407"/>
      <c r="F229" s="18"/>
      <c r="G229" s="18"/>
      <c r="H229" s="1047"/>
      <c r="I229" s="473"/>
      <c r="J229" s="473"/>
      <c r="K229" s="1048"/>
      <c r="L229" s="473"/>
      <c r="M229" s="473"/>
      <c r="N229" s="473"/>
      <c r="P229" s="1056"/>
      <c r="Q229" s="473"/>
      <c r="R229" s="1056"/>
      <c r="S229" s="1056"/>
      <c r="T229" s="1056"/>
      <c r="U229" s="1056"/>
      <c r="V229" s="1056"/>
      <c r="W229" s="1056"/>
      <c r="X229" s="1056"/>
      <c r="Y229" s="1056"/>
      <c r="Z229" s="1056"/>
      <c r="AA229" s="1056"/>
      <c r="AB229" s="1056"/>
      <c r="AC229" s="1056"/>
      <c r="AD229" s="1056"/>
      <c r="AE229" s="1056"/>
      <c r="AF229" s="1056"/>
      <c r="AG229" s="1056"/>
    </row>
    <row r="230" spans="3:33" x14ac:dyDescent="0.25">
      <c r="C230" s="467" t="s">
        <v>157</v>
      </c>
      <c r="D230" s="473"/>
      <c r="E230" s="473"/>
      <c r="F230" s="477"/>
      <c r="G230" s="477"/>
      <c r="H230" s="474"/>
      <c r="I230" s="473"/>
      <c r="J230" s="473"/>
      <c r="K230" s="1057"/>
      <c r="L230" s="473"/>
      <c r="M230" s="473"/>
      <c r="N230" s="473"/>
      <c r="Q230" s="473"/>
    </row>
    <row r="231" spans="3:33" x14ac:dyDescent="0.25">
      <c r="C231" s="18"/>
      <c r="D231" s="473"/>
      <c r="E231" s="473"/>
      <c r="F231" s="473"/>
      <c r="G231" s="473"/>
      <c r="H231" s="471">
        <v>33</v>
      </c>
      <c r="I231" s="72" t="str">
        <f>IF(ISBLANK(H231)," ",IF(ISTEXT(H231)," ",IF(H231&lt;=Нормативы!$H$231,"МСМК",IF(H231&lt;=Нормативы!$H$232,"МС",IF(H231&lt;=Нормативы!$H$233,"КМС",IF(H231&lt;=Нормативы!$H$234,"I",IF(H231&lt;=Нормативы!$H$235,"II",IF(H231&lt;=Нормативы!$H$236,"III",IF(H231&lt;=Нормативы!$H$237,"I юн",IF(H231&lt;=Нормативы!$H$238,"II юн",IF(H231&lt;=Нормативы!$H$239,"III юн","б/р")))))))))))</f>
        <v>МСМК</v>
      </c>
      <c r="J231" s="72" t="str">
        <f>IF(ISBLANK(H231)," ",IF(ISTEXT(H231)," ",IF(H231&lt;=Нормативы!$H$231,"МСМК",IF(H231&lt;=Нормативы!$H$232,"МС",IF(H231&lt;=Нормативы!$H$233,"КМС",IF(H231&lt;=Нормативы!$H$234,"I",IF(H231&lt;=Нормативы!$H$235,"II",IF(H231&lt;=Нормативы!$H$236,"III",IF(H231&lt;=Нормативы!$H$237,"I юн",IF(H231&lt;=Нормативы!$H$238,"II юн",IF(H231&lt;=Нормативы!$H$239,"III юн","б/р")))))))))))</f>
        <v>МСМК</v>
      </c>
      <c r="K231" s="1048"/>
      <c r="L231" s="471"/>
      <c r="M231" s="72" t="str">
        <f>IF(ISBLANK(L231)," ",IF(ISTEXT(L231)," ",IF(L231&lt;=Нормативы!$H$231,"КМС",IF(L231&lt;=Нормативы!$H$232,"КМС",IF(L231&lt;=Нормативы!$L$233,"КМС",IF(L231&lt;=Нормативы!$L$234,"I",IF(L231&lt;=Нормативы!$L$235,"II",IF(L231&lt;=Нормативы!$L$236,"III",IF(L231&lt;=Нормативы!$L$237,"I юн",IF(L231&lt;=Нормативы!$L$238,"II юн",IF(L231&lt;=Нормативы!$L$239,"III юн","б/р")))))))))))</f>
        <v xml:space="preserve"> </v>
      </c>
      <c r="N231" s="72" t="str">
        <f>IF(ISBLANK(L231)," ",IF(ISTEXT(L231)," ",IF(L231&lt;=Нормативы!$H$231,"КМС",IF(L231&lt;=Нормативы!$H$232,"КМС",IF(L231&lt;=Нормативы!$L$233,"КМС",IF(L231&lt;=Нормативы!$L$234,"I",IF(L231&lt;=Нормативы!$L$235,"II",IF(L231&lt;=Нормативы!$L$236,"III",IF(L231&lt;=Нормативы!$L$237,"I юн",IF(L231&lt;=Нормативы!$L$238,"II юн",IF(L231&lt;=Нормативы!$L$239,"III юн","б/р")))))))))))</f>
        <v xml:space="preserve"> </v>
      </c>
      <c r="Q231" s="72" t="str">
        <f>IF(ISBLANK(P231)," ",IF(ISTEXT(P231)," ",IF(P231&lt;=$H$231,"МСМК",IF(P231&lt;=$H$232,"МС",IF(P231&lt;=$H$233,"КМС",IF(P231&lt;=$H$234,"I",IF(P231&lt;=$H$235,"II",IF(P231&lt;=$H$236,"III",IF(P231&lt;=$H$237,"I юн",IF(P231&lt;=$H$238,"II юн",IF(P231&lt;=$H$239,"III юн","б/р")))))))))))</f>
        <v xml:space="preserve"> </v>
      </c>
    </row>
    <row r="232" spans="3:33" x14ac:dyDescent="0.25">
      <c r="C232" s="18"/>
      <c r="D232" s="473"/>
      <c r="E232" s="473"/>
      <c r="F232" s="473"/>
      <c r="G232" s="473"/>
      <c r="H232" s="471">
        <v>34.5</v>
      </c>
      <c r="I232" s="72" t="str">
        <f>IF(ISBLANK(H232)," ",IF(ISTEXT(H232)," ",IF(H232&lt;=Нормативы!$H$231,"МСМК",IF(H232&lt;=Нормативы!$H$232,"МС",IF(H232&lt;=Нормативы!$H$233,"КМС",IF(H232&lt;=Нормативы!$H$234,"I",IF(H232&lt;=Нормативы!$H$235,"II",IF(H232&lt;=Нормативы!$H$236,"III",IF(H232&lt;=Нормативы!$H$237,"I юн",IF(H232&lt;=Нормативы!$H$238,"II юн",IF(H232&lt;=Нормативы!$H$239,"III юн","б/р")))))))))))</f>
        <v>МС</v>
      </c>
      <c r="J232" s="72" t="str">
        <f>IF(ISBLANK(H232)," ",IF(ISTEXT(H232)," ",IF(H232&lt;=Нормативы!$H$231,"МСМК",IF(H232&lt;=Нормативы!$H$232,"МС",IF(H232&lt;=Нормативы!$H$233,"КМС",IF(H232&lt;=Нормативы!$H$234,"I",IF(H232&lt;=Нормативы!$H$235,"II",IF(H232&lt;=Нормативы!$H$236,"III",IF(H232&lt;=Нормативы!$H$237,"I юн",IF(H232&lt;=Нормативы!$H$238,"II юн",IF(H232&lt;=Нормативы!$H$239,"III юн","б/р")))))))))))</f>
        <v>МС</v>
      </c>
      <c r="K232" s="1048"/>
      <c r="L232" s="471"/>
      <c r="M232" s="72" t="str">
        <f>IF(ISBLANK(L232)," ",IF(ISTEXT(L232)," ",IF(L232&lt;=Нормативы!$H$231,"КМС",IF(L232&lt;=Нормативы!$H$232,"КМС",IF(L232&lt;=Нормативы!$L$233,"КМС",IF(L232&lt;=Нормативы!$L$234,"I",IF(L232&lt;=Нормативы!$L$235,"II",IF(L232&lt;=Нормативы!$L$236,"III",IF(L232&lt;=Нормативы!$L$237,"I юн",IF(L232&lt;=Нормативы!$L$238,"II юн",IF(L232&lt;=Нормативы!$L$239,"III юн","б/р")))))))))))</f>
        <v xml:space="preserve"> </v>
      </c>
      <c r="N232" s="72" t="str">
        <f>IF(ISBLANK(L232)," ",IF(ISTEXT(L232)," ",IF(L232&lt;=Нормативы!$H$231,"КМС",IF(L232&lt;=Нормативы!$H$232,"КМС",IF(L232&lt;=Нормативы!$L$233,"КМС",IF(L232&lt;=Нормативы!$L$234,"I",IF(L232&lt;=Нормативы!$L$235,"II",IF(L232&lt;=Нормативы!$L$236,"III",IF(L232&lt;=Нормативы!$L$237,"I юн",IF(L232&lt;=Нормативы!$L$238,"II юн",IF(L232&lt;=Нормативы!$L$239,"III юн","б/р")))))))))))</f>
        <v xml:space="preserve"> </v>
      </c>
      <c r="Q232" s="72" t="str">
        <f t="shared" ref="Q232" si="182">IF(ISBLANK(P232)," ",IF(ISTEXT(P232)," ",IF(P232&lt;=$H$231,"МСМК",IF(P232&lt;=$H$232,"МС",IF(P232&lt;=$H$233,"КМС",IF(P232&lt;=$H$234,"I",IF(P232&lt;=$H$235,"II",IF(P232&lt;=$H$236,"III",IF(P232&lt;=$H$237,"I юн",IF(P232&lt;=$H$238,"II юн",IF(P232&lt;=$H$239,"III юн","б/р")))))))))))</f>
        <v xml:space="preserve"> </v>
      </c>
    </row>
    <row r="233" spans="3:33" x14ac:dyDescent="0.25">
      <c r="C233" s="18"/>
      <c r="D233" s="473"/>
      <c r="E233" s="473"/>
      <c r="F233" s="473"/>
      <c r="G233" s="473"/>
      <c r="H233" s="471">
        <v>36.200000000000003</v>
      </c>
      <c r="I233" s="72" t="str">
        <f>IF(ISBLANK(H233)," ",IF(ISTEXT(H233)," ",IF(H233&lt;=Нормативы!$H$231,"МСМК",IF(H233&lt;=Нормативы!$H$232,"МС",IF(H233&lt;=Нормативы!$H$233,"КМС",IF(H233&lt;=Нормативы!$H$234,"I",IF(H233&lt;=Нормативы!$H$235,"II",IF(H233&lt;=Нормативы!$H$236,"III",IF(H233&lt;=Нормативы!$H$237,"I юн",IF(H233&lt;=Нормативы!$H$238,"II юн",IF(H233&lt;=Нормативы!$H$239,"III юн","б/р")))))))))))</f>
        <v>КМС</v>
      </c>
      <c r="J233" s="72" t="str">
        <f>IF(ISBLANK(H233)," ",IF(ISTEXT(H233)," ",IF(H233&lt;=Нормативы!$H$231,"МСМК",IF(H233&lt;=Нормативы!$H$232,"МС",IF(H233&lt;=Нормативы!$H$233,"КМС",IF(H233&lt;=Нормативы!$H$234,"I",IF(H233&lt;=Нормативы!$H$235,"II",IF(H233&lt;=Нормативы!$H$236,"III",IF(H233&lt;=Нормативы!$H$237,"I юн",IF(H233&lt;=Нормативы!$H$238,"II юн",IF(H233&lt;=Нормативы!$H$239,"III юн","б/р")))))))))))</f>
        <v>КМС</v>
      </c>
      <c r="K233" s="1048"/>
      <c r="L233" s="1047">
        <f t="shared" ref="L233:L239" si="183">H233-0.2</f>
        <v>36</v>
      </c>
      <c r="M233" s="72" t="str">
        <f>IF(ISBLANK(L233)," ",IF(ISTEXT(L233)," ",IF(L233&lt;=Нормативы!$H$231,"КМС",IF(L233&lt;=Нормативы!$H$232,"КМС",IF(L233&lt;=Нормативы!$L$233,"КМС",IF(L233&lt;=Нормативы!$L$234,"I",IF(L233&lt;=Нормативы!$L$235,"II",IF(L233&lt;=Нормативы!$L$236,"III",IF(L233&lt;=Нормативы!$L$237,"I юн",IF(L233&lt;=Нормативы!$L$238,"II юн",IF(L233&lt;=Нормативы!$L$239,"III юн","б/р")))))))))))</f>
        <v>КМС</v>
      </c>
      <c r="N233" s="72" t="str">
        <f>IF(ISBLANK(L233)," ",IF(ISTEXT(L233)," ",IF(L233&lt;=Нормативы!$H$231,"КМС",IF(L233&lt;=Нормативы!$H$232,"КМС",IF(L233&lt;=Нормативы!$L$233,"КМС",IF(L233&lt;=Нормативы!$L$234,"I",IF(L233&lt;=Нормативы!$L$235,"II",IF(L233&lt;=Нормативы!$L$236,"III",IF(L233&lt;=Нормативы!$L$237,"I юн",IF(L233&lt;=Нормативы!$L$238,"II юн",IF(L233&lt;=Нормативы!$L$239,"III юн","б/р")))))))))))</f>
        <v>КМС</v>
      </c>
      <c r="Q233" s="72" t="str">
        <f t="shared" ref="Q233" si="184">IF(ISBLANK(P233)," ",IF(ISTEXT(P233)," ",IF(P233&lt;=$H$231,"МСМК",IF(P233&lt;=$H$232,"МС",IF(P233&lt;=$H$233,"КМС",IF(P233&lt;=$H$234,"I",IF(P233&lt;=$H$235,"II",IF(P233&lt;=$H$236,"III",IF(P233&lt;=$H$237,"I юн",IF(P233&lt;=$H$238,"II юн",IF(P233&lt;=$H$239,"III юн","б/р")))))))))))</f>
        <v xml:space="preserve"> </v>
      </c>
    </row>
    <row r="234" spans="3:33" x14ac:dyDescent="0.25">
      <c r="C234" s="18"/>
      <c r="D234" s="473"/>
      <c r="E234" s="473"/>
      <c r="F234" s="473"/>
      <c r="G234" s="473"/>
      <c r="H234" s="471">
        <v>39.900000000000006</v>
      </c>
      <c r="I234" s="72" t="str">
        <f>IF(ISBLANK(H234)," ",IF(ISTEXT(H234)," ",IF(H234&lt;=Нормативы!$H$231,"МСМК",IF(H234&lt;=Нормативы!$H$232,"МС",IF(H234&lt;=Нормативы!$H$233,"КМС",IF(H234&lt;=Нормативы!$H$234,"I",IF(H234&lt;=Нормативы!$H$235,"II",IF(H234&lt;=Нормативы!$H$236,"III",IF(H234&lt;=Нормативы!$H$237,"I юн",IF(H234&lt;=Нормативы!$H$238,"II юн",IF(H234&lt;=Нормативы!$H$239,"III юн","б/р")))))))))))</f>
        <v>I</v>
      </c>
      <c r="J234" s="72" t="str">
        <f>IF(ISBLANK(H234)," ",IF(ISTEXT(H234)," ",IF(H234&lt;=Нормативы!$H$231,"МСМК",IF(H234&lt;=Нормативы!$H$232,"МС",IF(H234&lt;=Нормативы!$H$233,"КМС",IF(H234&lt;=Нормативы!$H$234,"I",IF(H234&lt;=Нормативы!$H$235,"II",IF(H234&lt;=Нормативы!$H$236,"III",IF(H234&lt;=Нормативы!$H$237,"I юн",IF(H234&lt;=Нормативы!$H$238,"II юн",IF(H234&lt;=Нормативы!$H$239,"III юн","б/р")))))))))))</f>
        <v>I</v>
      </c>
      <c r="K234" s="1048"/>
      <c r="L234" s="1047">
        <f t="shared" si="183"/>
        <v>39.700000000000003</v>
      </c>
      <c r="M234" s="72" t="str">
        <f>IF(ISBLANK(L234)," ",IF(ISTEXT(L234)," ",IF(L234&lt;=Нормативы!$H$231,"КМС",IF(L234&lt;=Нормативы!$H$232,"КМС",IF(L234&lt;=Нормативы!$L$233,"КМС",IF(L234&lt;=Нормативы!$L$234,"I",IF(L234&lt;=Нормативы!$L$235,"II",IF(L234&lt;=Нормативы!$L$236,"III",IF(L234&lt;=Нормативы!$L$237,"I юн",IF(L234&lt;=Нормативы!$L$238,"II юн",IF(L234&lt;=Нормативы!$L$239,"III юн","б/р")))))))))))</f>
        <v>I</v>
      </c>
      <c r="N234" s="72" t="str">
        <f>IF(ISBLANK(L234)," ",IF(ISTEXT(L234)," ",IF(L234&lt;=Нормативы!$H$231,"КМС",IF(L234&lt;=Нормативы!$H$232,"КМС",IF(L234&lt;=Нормативы!$L$233,"КМС",IF(L234&lt;=Нормативы!$L$234,"I",IF(L234&lt;=Нормативы!$L$235,"II",IF(L234&lt;=Нормативы!$L$236,"III",IF(L234&lt;=Нормативы!$L$237,"I юн",IF(L234&lt;=Нормативы!$L$238,"II юн",IF(L234&lt;=Нормативы!$L$239,"III юн","б/р")))))))))))</f>
        <v>I</v>
      </c>
      <c r="Q234" s="72" t="str">
        <f t="shared" ref="Q234" si="185">IF(ISBLANK(P234)," ",IF(ISTEXT(P234)," ",IF(P234&lt;=$H$231,"МСМК",IF(P234&lt;=$H$232,"МС",IF(P234&lt;=$H$233,"КМС",IF(P234&lt;=$H$234,"I",IF(P234&lt;=$H$235,"II",IF(P234&lt;=$H$236,"III",IF(P234&lt;=$H$237,"I юн",IF(P234&lt;=$H$238,"II юн",IF(P234&lt;=$H$239,"III юн","б/р")))))))))))</f>
        <v xml:space="preserve"> </v>
      </c>
    </row>
    <row r="235" spans="3:33" x14ac:dyDescent="0.25">
      <c r="C235" s="18"/>
      <c r="D235" s="473"/>
      <c r="E235" s="473"/>
      <c r="F235" s="473"/>
      <c r="G235" s="473"/>
      <c r="H235" s="471">
        <v>42.2</v>
      </c>
      <c r="I235" s="72" t="str">
        <f>IF(ISBLANK(H235)," ",IF(ISTEXT(H235)," ",IF(H235&lt;=Нормативы!$H$231,"МСМК",IF(H235&lt;=Нормативы!$H$232,"МС",IF(H235&lt;=Нормативы!$H$233,"КМС",IF(H235&lt;=Нормативы!$H$234,"I",IF(H235&lt;=Нормативы!$H$235,"II",IF(H235&lt;=Нормативы!$H$236,"III",IF(H235&lt;=Нормативы!$H$237,"I юн",IF(H235&lt;=Нормативы!$H$238,"II юн",IF(H235&lt;=Нормативы!$H$239,"III юн","б/р")))))))))))</f>
        <v>II</v>
      </c>
      <c r="J235" s="72" t="str">
        <f>IF(ISBLANK(H235)," ",IF(ISTEXT(H235)," ",IF(H235&lt;=Нормативы!$H$231,"МСМК",IF(H235&lt;=Нормативы!$H$232,"МС",IF(H235&lt;=Нормативы!$H$233,"КМС",IF(H235&lt;=Нормативы!$H$234,"I",IF(H235&lt;=Нормативы!$H$235,"II",IF(H235&lt;=Нормативы!$H$236,"III",IF(H235&lt;=Нормативы!$H$237,"I юн",IF(H235&lt;=Нормативы!$H$238,"II юн",IF(H235&lt;=Нормативы!$H$239,"III юн","б/р")))))))))))</f>
        <v>II</v>
      </c>
      <c r="K235" s="1048"/>
      <c r="L235" s="1047">
        <f t="shared" si="183"/>
        <v>42</v>
      </c>
      <c r="M235" s="72" t="str">
        <f>IF(ISBLANK(L235)," ",IF(ISTEXT(L235)," ",IF(L235&lt;=Нормативы!$H$231,"КМС",IF(L235&lt;=Нормативы!$H$232,"КМС",IF(L235&lt;=Нормативы!$L$233,"КМС",IF(L235&lt;=Нормативы!$L$234,"I",IF(L235&lt;=Нормативы!$L$235,"II",IF(L235&lt;=Нормативы!$L$236,"III",IF(L235&lt;=Нормативы!$L$237,"I юн",IF(L235&lt;=Нормативы!$L$238,"II юн",IF(L235&lt;=Нормативы!$L$239,"III юн","б/р")))))))))))</f>
        <v>II</v>
      </c>
      <c r="N235" s="72" t="str">
        <f>IF(ISBLANK(L235)," ",IF(ISTEXT(L235)," ",IF(L235&lt;=Нормативы!$H$231,"КМС",IF(L235&lt;=Нормативы!$H$232,"КМС",IF(L235&lt;=Нормативы!$L$233,"КМС",IF(L235&lt;=Нормативы!$L$234,"I",IF(L235&lt;=Нормативы!$L$235,"II",IF(L235&lt;=Нормативы!$L$236,"III",IF(L235&lt;=Нормативы!$L$237,"I юн",IF(L235&lt;=Нормативы!$L$238,"II юн",IF(L235&lt;=Нормативы!$L$239,"III юн","б/р")))))))))))</f>
        <v>II</v>
      </c>
      <c r="Q235" s="72" t="str">
        <f t="shared" ref="Q235" si="186">IF(ISBLANK(P235)," ",IF(ISTEXT(P235)," ",IF(P235&lt;=$H$231,"МСМК",IF(P235&lt;=$H$232,"МС",IF(P235&lt;=$H$233,"КМС",IF(P235&lt;=$H$234,"I",IF(P235&lt;=$H$235,"II",IF(P235&lt;=$H$236,"III",IF(P235&lt;=$H$237,"I юн",IF(P235&lt;=$H$238,"II юн",IF(P235&lt;=$H$239,"III юн","б/р")))))))))))</f>
        <v xml:space="preserve"> </v>
      </c>
    </row>
    <row r="236" spans="3:33" x14ac:dyDescent="0.25">
      <c r="C236" s="18"/>
      <c r="D236" s="473"/>
      <c r="E236" s="473"/>
      <c r="F236" s="473"/>
      <c r="G236" s="473"/>
      <c r="H236" s="471">
        <v>45.900000000000006</v>
      </c>
      <c r="I236" s="72" t="str">
        <f>IF(ISBLANK(H236)," ",IF(ISTEXT(H236)," ",IF(H236&lt;=Нормативы!$H$231,"МСМК",IF(H236&lt;=Нормативы!$H$232,"МС",IF(H236&lt;=Нормативы!$H$233,"КМС",IF(H236&lt;=Нормативы!$H$234,"I",IF(H236&lt;=Нормативы!$H$235,"II",IF(H236&lt;=Нормативы!$H$236,"III",IF(H236&lt;=Нормативы!$H$237,"I юн",IF(H236&lt;=Нормативы!$H$238,"II юн",IF(H236&lt;=Нормативы!$H$239,"III юн","б/р")))))))))))</f>
        <v>III</v>
      </c>
      <c r="J236" s="72" t="str">
        <f>IF(ISBLANK(H236)," ",IF(ISTEXT(H236)," ",IF(H236&lt;=Нормативы!$H$231,"МСМК",IF(H236&lt;=Нормативы!$H$232,"МС",IF(H236&lt;=Нормативы!$H$233,"КМС",IF(H236&lt;=Нормативы!$H$234,"I",IF(H236&lt;=Нормативы!$H$235,"II",IF(H236&lt;=Нормативы!$H$236,"III",IF(H236&lt;=Нормативы!$H$237,"I юн",IF(H236&lt;=Нормативы!$H$238,"II юн",IF(H236&lt;=Нормативы!$H$239,"III юн","б/р")))))))))))</f>
        <v>III</v>
      </c>
      <c r="K236" s="1048"/>
      <c r="L236" s="1047">
        <f t="shared" si="183"/>
        <v>45.7</v>
      </c>
      <c r="M236" s="72" t="str">
        <f>IF(ISBLANK(L236)," ",IF(ISTEXT(L236)," ",IF(L236&lt;=Нормативы!$H$231,"КМС",IF(L236&lt;=Нормативы!$H$232,"КМС",IF(L236&lt;=Нормативы!$L$233,"КМС",IF(L236&lt;=Нормативы!$L$234,"I",IF(L236&lt;=Нормативы!$L$235,"II",IF(L236&lt;=Нормативы!$L$236,"III",IF(L236&lt;=Нормативы!$L$237,"I юн",IF(L236&lt;=Нормативы!$L$238,"II юн",IF(L236&lt;=Нормативы!$L$239,"III юн","б/р")))))))))))</f>
        <v>III</v>
      </c>
      <c r="N236" s="72" t="str">
        <f>IF(ISBLANK(L236)," ",IF(ISTEXT(L236)," ",IF(L236&lt;=Нормативы!$H$231,"КМС",IF(L236&lt;=Нормативы!$H$232,"КМС",IF(L236&lt;=Нормативы!$L$233,"КМС",IF(L236&lt;=Нормативы!$L$234,"I",IF(L236&lt;=Нормативы!$L$235,"II",IF(L236&lt;=Нормативы!$L$236,"III",IF(L236&lt;=Нормативы!$L$237,"I юн",IF(L236&lt;=Нормативы!$L$238,"II юн",IF(L236&lt;=Нормативы!$L$239,"III юн","б/р")))))))))))</f>
        <v>III</v>
      </c>
      <c r="Q236" s="72" t="str">
        <f t="shared" ref="Q236" si="187">IF(ISBLANK(P236)," ",IF(ISTEXT(P236)," ",IF(P236&lt;=$H$231,"МСМК",IF(P236&lt;=$H$232,"МС",IF(P236&lt;=$H$233,"КМС",IF(P236&lt;=$H$234,"I",IF(P236&lt;=$H$235,"II",IF(P236&lt;=$H$236,"III",IF(P236&lt;=$H$237,"I юн",IF(P236&lt;=$H$238,"II юн",IF(P236&lt;=$H$239,"III юн","б/р")))))))))))</f>
        <v xml:space="preserve"> </v>
      </c>
    </row>
    <row r="237" spans="3:33" x14ac:dyDescent="0.25">
      <c r="C237" s="18"/>
      <c r="D237" s="473"/>
      <c r="E237" s="473"/>
      <c r="F237" s="473"/>
      <c r="G237" s="473"/>
      <c r="H237" s="471">
        <v>50.2</v>
      </c>
      <c r="I237" s="72" t="str">
        <f>IF(ISBLANK(H237)," ",IF(ISTEXT(H237)," ",IF(H237&lt;=Нормативы!$H$231,"МСМК",IF(H237&lt;=Нормативы!$H$232,"МС",IF(H237&lt;=Нормативы!$H$233,"КМС",IF(H237&lt;=Нормативы!$H$234,"I",IF(H237&lt;=Нормативы!$H$235,"II",IF(H237&lt;=Нормативы!$H$236,"III",IF(H237&lt;=Нормативы!$H$237,"I юн",IF(H237&lt;=Нормативы!$H$238,"II юн",IF(H237&lt;=Нормативы!$H$239,"III юн","б/р")))))))))))</f>
        <v>I юн</v>
      </c>
      <c r="J237" s="72" t="str">
        <f>IF(ISBLANK(H237)," ",IF(ISTEXT(H237)," ",IF(H237&lt;=Нормативы!$H$231,"МСМК",IF(H237&lt;=Нормативы!$H$232,"МС",IF(H237&lt;=Нормативы!$H$233,"КМС",IF(H237&lt;=Нормативы!$H$234,"I",IF(H237&lt;=Нормативы!$H$235,"II",IF(H237&lt;=Нормативы!$H$236,"III",IF(H237&lt;=Нормативы!$H$237,"I юн",IF(H237&lt;=Нормативы!$H$238,"II юн",IF(H237&lt;=Нормативы!$H$239,"III юн","б/р")))))))))))</f>
        <v>I юн</v>
      </c>
      <c r="K237" s="1048"/>
      <c r="L237" s="1047">
        <f t="shared" si="183"/>
        <v>50</v>
      </c>
      <c r="M237" s="72" t="str">
        <f>IF(ISBLANK(L237)," ",IF(ISTEXT(L237)," ",IF(L237&lt;=Нормативы!$H$231,"КМС",IF(L237&lt;=Нормативы!$H$232,"КМС",IF(L237&lt;=Нормативы!$L$233,"КМС",IF(L237&lt;=Нормативы!$L$234,"I",IF(L237&lt;=Нормативы!$L$235,"II",IF(L237&lt;=Нормативы!$L$236,"III",IF(L237&lt;=Нормативы!$L$237,"I юн",IF(L237&lt;=Нормативы!$L$238,"II юн",IF(L237&lt;=Нормативы!$L$239,"III юн","б/р")))))))))))</f>
        <v>I юн</v>
      </c>
      <c r="N237" s="72" t="str">
        <f>IF(ISBLANK(L237)," ",IF(ISTEXT(L237)," ",IF(L237&lt;=Нормативы!$H$231,"КМС",IF(L237&lt;=Нормативы!$H$232,"КМС",IF(L237&lt;=Нормативы!$L$233,"КМС",IF(L237&lt;=Нормативы!$L$234,"I",IF(L237&lt;=Нормативы!$L$235,"II",IF(L237&lt;=Нормативы!$L$236,"III",IF(L237&lt;=Нормативы!$L$237,"I юн",IF(L237&lt;=Нормативы!$L$238,"II юн",IF(L237&lt;=Нормативы!$L$239,"III юн","б/р")))))))))))</f>
        <v>I юн</v>
      </c>
      <c r="Q237" s="72" t="str">
        <f t="shared" ref="Q237" si="188">IF(ISBLANK(P237)," ",IF(ISTEXT(P237)," ",IF(P237&lt;=$H$231,"МСМК",IF(P237&lt;=$H$232,"МС",IF(P237&lt;=$H$233,"КМС",IF(P237&lt;=$H$234,"I",IF(P237&lt;=$H$235,"II",IF(P237&lt;=$H$236,"III",IF(P237&lt;=$H$237,"I юн",IF(P237&lt;=$H$238,"II юн",IF(P237&lt;=$H$239,"III юн","б/р")))))))))))</f>
        <v xml:space="preserve"> </v>
      </c>
    </row>
    <row r="238" spans="3:33" x14ac:dyDescent="0.25">
      <c r="C238" s="18"/>
      <c r="D238" s="473"/>
      <c r="E238" s="473"/>
      <c r="F238" s="473"/>
      <c r="G238" s="473"/>
      <c r="H238" s="471">
        <v>54.900000000000006</v>
      </c>
      <c r="I238" s="72" t="str">
        <f>IF(ISBLANK(H238)," ",IF(ISTEXT(H238)," ",IF(H238&lt;=Нормативы!$H$231,"МСМК",IF(H238&lt;=Нормативы!$H$232,"МС",IF(H238&lt;=Нормативы!$H$233,"КМС",IF(H238&lt;=Нормативы!$H$234,"I",IF(H238&lt;=Нормативы!$H$235,"II",IF(H238&lt;=Нормативы!$H$236,"III",IF(H238&lt;=Нормативы!$H$237,"I юн",IF(H238&lt;=Нормативы!$H$238,"II юн",IF(H238&lt;=Нормативы!$H$239,"III юн","б/р")))))))))))</f>
        <v>II юн</v>
      </c>
      <c r="J238" s="72" t="str">
        <f>IF(ISBLANK(H238)," ",IF(ISTEXT(H238)," ",IF(H238&lt;=Нормативы!$H$231,"МСМК",IF(H238&lt;=Нормативы!$H$232,"МС",IF(H238&lt;=Нормативы!$H$233,"КМС",IF(H238&lt;=Нормативы!$H$234,"I",IF(H238&lt;=Нормативы!$H$235,"II",IF(H238&lt;=Нормативы!$H$236,"III",IF(H238&lt;=Нормативы!$H$237,"I юн",IF(H238&lt;=Нормативы!$H$238,"II юн",IF(H238&lt;=Нормативы!$H$239,"III юн","б/р")))))))))))</f>
        <v>II юн</v>
      </c>
      <c r="K238" s="1048"/>
      <c r="L238" s="1047">
        <f t="shared" si="183"/>
        <v>54.7</v>
      </c>
      <c r="M238" s="72" t="str">
        <f>IF(ISBLANK(L238)," ",IF(ISTEXT(L238)," ",IF(L238&lt;=Нормативы!$H$231,"КМС",IF(L238&lt;=Нормативы!$H$232,"КМС",IF(L238&lt;=Нормативы!$L$233,"КМС",IF(L238&lt;=Нормативы!$L$234,"I",IF(L238&lt;=Нормативы!$L$235,"II",IF(L238&lt;=Нормативы!$L$236,"III",IF(L238&lt;=Нормативы!$L$237,"I юн",IF(L238&lt;=Нормативы!$L$238,"II юн",IF(L238&lt;=Нормативы!$L$239,"III юн","б/р")))))))))))</f>
        <v>II юн</v>
      </c>
      <c r="N238" s="72" t="str">
        <f>IF(ISBLANK(L238)," ",IF(ISTEXT(L238)," ",IF(L238&lt;=Нормативы!$H$231,"КМС",IF(L238&lt;=Нормативы!$H$232,"КМС",IF(L238&lt;=Нормативы!$L$233,"КМС",IF(L238&lt;=Нормативы!$L$234,"I",IF(L238&lt;=Нормативы!$L$235,"II",IF(L238&lt;=Нормативы!$L$236,"III",IF(L238&lt;=Нормативы!$L$237,"I юн",IF(L238&lt;=Нормативы!$L$238,"II юн",IF(L238&lt;=Нормативы!$L$239,"III юн","б/р")))))))))))</f>
        <v>II юн</v>
      </c>
      <c r="Q238" s="72" t="str">
        <f t="shared" ref="Q238" si="189">IF(ISBLANK(P238)," ",IF(ISTEXT(P238)," ",IF(P238&lt;=$H$231,"МСМК",IF(P238&lt;=$H$232,"МС",IF(P238&lt;=$H$233,"КМС",IF(P238&lt;=$H$234,"I",IF(P238&lt;=$H$235,"II",IF(P238&lt;=$H$236,"III",IF(P238&lt;=$H$237,"I юн",IF(P238&lt;=$H$238,"II юн",IF(P238&lt;=$H$239,"III юн","б/р")))))))))))</f>
        <v xml:space="preserve"> </v>
      </c>
    </row>
    <row r="239" spans="3:33" x14ac:dyDescent="0.25">
      <c r="C239" s="18"/>
      <c r="D239" s="473"/>
      <c r="E239" s="473"/>
      <c r="F239" s="473"/>
      <c r="G239" s="473"/>
      <c r="H239" s="471">
        <v>59.2</v>
      </c>
      <c r="I239" s="72" t="str">
        <f>IF(ISBLANK(H239)," ",IF(ISTEXT(H239)," ",IF(H239&lt;=Нормативы!$H$231,"МСМК",IF(H239&lt;=Нормативы!$H$232,"МС",IF(H239&lt;=Нормативы!$H$233,"КМС",IF(H239&lt;=Нормативы!$H$234,"I",IF(H239&lt;=Нормативы!$H$235,"II",IF(H239&lt;=Нормативы!$H$236,"III",IF(H239&lt;=Нормативы!$H$237,"I юн",IF(H239&lt;=Нормативы!$H$238,"II юн",IF(H239&lt;=Нормативы!$H$239,"III юн","б/р")))))))))))</f>
        <v>III юн</v>
      </c>
      <c r="J239" s="72" t="str">
        <f>IF(ISBLANK(H239)," ",IF(ISTEXT(H239)," ",IF(H239&lt;=Нормативы!$H$231,"МСМК",IF(H239&lt;=Нормативы!$H$232,"МС",IF(H239&lt;=Нормативы!$H$233,"КМС",IF(H239&lt;=Нормативы!$H$234,"I",IF(H239&lt;=Нормативы!$H$235,"II",IF(H239&lt;=Нормативы!$H$236,"III",IF(H239&lt;=Нормативы!$H$237,"I юн",IF(H239&lt;=Нормативы!$H$238,"II юн",IF(H239&lt;=Нормативы!$H$239,"III юн","б/р")))))))))))</f>
        <v>III юн</v>
      </c>
      <c r="K239" s="1048"/>
      <c r="L239" s="1047">
        <f t="shared" si="183"/>
        <v>59</v>
      </c>
      <c r="M239" s="72" t="str">
        <f>IF(ISBLANK(L239)," ",IF(ISTEXT(L239)," ",IF(L239&lt;=Нормативы!$H$231,"КМС",IF(L239&lt;=Нормативы!$H$232,"КМС",IF(L239&lt;=Нормативы!$L$233,"КМС",IF(L239&lt;=Нормативы!$L$234,"I",IF(L239&lt;=Нормативы!$L$235,"II",IF(L239&lt;=Нормативы!$L$236,"III",IF(L239&lt;=Нормативы!$L$237,"I юн",IF(L239&lt;=Нормативы!$L$238,"II юн",IF(L239&lt;=Нормативы!$L$239,"III юн","б/р")))))))))))</f>
        <v>III юн</v>
      </c>
      <c r="N239" s="72" t="str">
        <f>IF(ISBLANK(L239)," ",IF(ISTEXT(L239)," ",IF(L239&lt;=Нормативы!$H$231,"КМС",IF(L239&lt;=Нормативы!$H$232,"КМС",IF(L239&lt;=Нормативы!$L$233,"КМС",IF(L239&lt;=Нормативы!$L$234,"I",IF(L239&lt;=Нормативы!$L$235,"II",IF(L239&lt;=Нормативы!$L$236,"III",IF(L239&lt;=Нормативы!$L$237,"I юн",IF(L239&lt;=Нормативы!$L$238,"II юн",IF(L239&lt;=Нормативы!$L$239,"III юн","б/р")))))))))))</f>
        <v>III юн</v>
      </c>
      <c r="Q239" s="72" t="str">
        <f t="shared" ref="Q239" si="190">IF(ISBLANK(P239)," ",IF(ISTEXT(P239)," ",IF(P239&lt;=$H$231,"МСМК",IF(P239&lt;=$H$232,"МС",IF(P239&lt;=$H$233,"КМС",IF(P239&lt;=$H$234,"I",IF(P239&lt;=$H$235,"II",IF(P239&lt;=$H$236,"III",IF(P239&lt;=$H$237,"I юн",IF(P239&lt;=$H$238,"II юн",IF(P239&lt;=$H$239,"III юн","б/р")))))))))))</f>
        <v xml:space="preserve"> </v>
      </c>
    </row>
    <row r="240" spans="3:33" x14ac:dyDescent="0.25">
      <c r="C240" s="18"/>
      <c r="D240" s="473"/>
      <c r="E240" s="473"/>
      <c r="F240" s="473"/>
      <c r="G240" s="473"/>
      <c r="H240" s="471"/>
      <c r="I240" s="473"/>
      <c r="J240" s="473"/>
      <c r="K240" s="1048"/>
      <c r="L240" s="473"/>
      <c r="M240" s="473"/>
      <c r="N240" s="473"/>
      <c r="Q240" s="473"/>
    </row>
    <row r="241" spans="3:27" ht="13.05" hidden="1" x14ac:dyDescent="0.3">
      <c r="C241" s="467" t="s">
        <v>1293</v>
      </c>
      <c r="D241" s="468"/>
      <c r="E241" s="468"/>
      <c r="F241" s="467"/>
      <c r="G241" s="467"/>
      <c r="H241" s="469"/>
      <c r="I241" s="473"/>
      <c r="J241" s="473"/>
      <c r="K241" s="1057"/>
      <c r="L241" s="473"/>
      <c r="M241" s="473"/>
      <c r="N241" s="473"/>
      <c r="Q241" s="473"/>
    </row>
    <row r="242" spans="3:27" ht="13.05" hidden="1" x14ac:dyDescent="0.3">
      <c r="C242" s="18"/>
      <c r="D242" s="407"/>
      <c r="E242" s="407"/>
      <c r="F242" s="18"/>
      <c r="G242" s="18"/>
      <c r="H242" s="471">
        <v>0</v>
      </c>
      <c r="I242" s="72" t="str">
        <f t="shared" ref="I242:I247" si="191">IF(ISBLANK(H242)," ",IF(ISTEXT(H242)," ",IF(H242&lt;=304.6,"МСМК",IF(H242&lt;=314.4,"МС",IF(H242&lt;=323,"КМС",IF(H242&lt;=338,"I",IF(H242&lt;=356,"II",IF(H242&lt;=415,"III","б/р"))))))))</f>
        <v>МСМК</v>
      </c>
      <c r="J242" s="72" t="str">
        <f t="shared" ref="J242:J247" si="192">IF(ISBLANK(H242)," ",IF(ISTEXT(H242)," ",IF(H242&lt;=304.6,"МСМК",IF(H242&lt;=314.4,"МС",IF(H242&lt;=323,"КМС",IF(H242&lt;=338,"I",IF(H242&lt;=356,"II",IF(H242&lt;=415,"III","б/р"))))))))</f>
        <v>МСМК</v>
      </c>
      <c r="K242" s="1048"/>
      <c r="L242" s="471">
        <v>0</v>
      </c>
      <c r="M242" s="72" t="str">
        <f t="shared" ref="M242:M247" si="193">IF(ISBLANK(L242)," ",IF(ISTEXT(L242)," ",IF(L242&lt;=304.6,"МСМК",IF(L242&lt;=314.4,"МС",IF(L242&lt;=323,"КМС",IF(L242&lt;=338,"I",IF(L242&lt;=356,"II",IF(L242&lt;=415,"III","б/р"))))))))</f>
        <v>МСМК</v>
      </c>
      <c r="N242" s="72" t="str">
        <f t="shared" ref="N242:N247" si="194">IF(ISBLANK(L242)," ",IF(ISTEXT(L242)," ",IF(L242&lt;=304.6,"МСМК",IF(L242&lt;=314.4,"МС",IF(L242&lt;=323,"КМС",IF(L242&lt;=338,"I",IF(L242&lt;=356,"II",IF(L242&lt;=415,"III","б/р"))))))))</f>
        <v>МСМК</v>
      </c>
      <c r="Q242" s="72" t="str">
        <f t="shared" ref="Q242:Q247" si="195">IF(ISBLANK(P242)," ",IF(ISTEXT(P242)," ",IF(P242&lt;=304.6,"МСМК",IF(P242&lt;=314.4,"МС",IF(P242&lt;=323,"КМС",IF(P242&lt;=338,"I",IF(P242&lt;=356,"II",IF(P242&lt;=415,"III","б/р"))))))))</f>
        <v xml:space="preserve"> </v>
      </c>
    </row>
    <row r="243" spans="3:27" ht="13.05" hidden="1" x14ac:dyDescent="0.3">
      <c r="C243" s="18"/>
      <c r="D243" s="407"/>
      <c r="E243" s="407"/>
      <c r="F243" s="18"/>
      <c r="G243" s="18"/>
      <c r="H243" s="471">
        <v>0</v>
      </c>
      <c r="I243" s="72" t="str">
        <f t="shared" si="191"/>
        <v>МСМК</v>
      </c>
      <c r="J243" s="72" t="str">
        <f t="shared" si="192"/>
        <v>МСМК</v>
      </c>
      <c r="K243" s="1048"/>
      <c r="L243" s="471">
        <v>0</v>
      </c>
      <c r="M243" s="72" t="str">
        <f t="shared" si="193"/>
        <v>МСМК</v>
      </c>
      <c r="N243" s="72" t="str">
        <f t="shared" si="194"/>
        <v>МСМК</v>
      </c>
      <c r="Q243" s="72" t="str">
        <f t="shared" si="195"/>
        <v xml:space="preserve"> </v>
      </c>
    </row>
    <row r="244" spans="3:27" ht="13.05" hidden="1" x14ac:dyDescent="0.3">
      <c r="C244" s="18"/>
      <c r="D244" s="407"/>
      <c r="E244" s="407"/>
      <c r="F244" s="18"/>
      <c r="G244" s="18"/>
      <c r="H244" s="471">
        <v>0</v>
      </c>
      <c r="I244" s="72" t="str">
        <f t="shared" si="191"/>
        <v>МСМК</v>
      </c>
      <c r="J244" s="72" t="str">
        <f t="shared" si="192"/>
        <v>МСМК</v>
      </c>
      <c r="K244" s="1048"/>
      <c r="L244" s="471">
        <v>0</v>
      </c>
      <c r="M244" s="72" t="str">
        <f t="shared" si="193"/>
        <v>МСМК</v>
      </c>
      <c r="N244" s="72" t="str">
        <f t="shared" si="194"/>
        <v>МСМК</v>
      </c>
      <c r="Q244" s="72" t="str">
        <f t="shared" si="195"/>
        <v xml:space="preserve"> </v>
      </c>
    </row>
    <row r="245" spans="3:27" ht="13.05" hidden="1" x14ac:dyDescent="0.3">
      <c r="C245" s="18"/>
      <c r="D245" s="407"/>
      <c r="E245" s="407"/>
      <c r="F245" s="18"/>
      <c r="G245" s="18"/>
      <c r="H245" s="471">
        <v>0</v>
      </c>
      <c r="I245" s="72" t="str">
        <f t="shared" si="191"/>
        <v>МСМК</v>
      </c>
      <c r="J245" s="72" t="str">
        <f t="shared" si="192"/>
        <v>МСМК</v>
      </c>
      <c r="K245" s="1048"/>
      <c r="L245" s="471">
        <v>0</v>
      </c>
      <c r="M245" s="72" t="str">
        <f t="shared" si="193"/>
        <v>МСМК</v>
      </c>
      <c r="N245" s="72" t="str">
        <f t="shared" si="194"/>
        <v>МСМК</v>
      </c>
      <c r="Q245" s="72" t="str">
        <f t="shared" si="195"/>
        <v xml:space="preserve"> </v>
      </c>
    </row>
    <row r="246" spans="3:27" ht="13.05" hidden="1" x14ac:dyDescent="0.3">
      <c r="C246" s="18"/>
      <c r="D246" s="407"/>
      <c r="E246" s="407"/>
      <c r="F246" s="18"/>
      <c r="G246" s="18"/>
      <c r="H246" s="471">
        <v>0</v>
      </c>
      <c r="I246" s="72" t="str">
        <f t="shared" si="191"/>
        <v>МСМК</v>
      </c>
      <c r="J246" s="72" t="str">
        <f t="shared" si="192"/>
        <v>МСМК</v>
      </c>
      <c r="K246" s="1048"/>
      <c r="L246" s="471">
        <v>0</v>
      </c>
      <c r="M246" s="72" t="str">
        <f t="shared" si="193"/>
        <v>МСМК</v>
      </c>
      <c r="N246" s="72" t="str">
        <f t="shared" si="194"/>
        <v>МСМК</v>
      </c>
      <c r="Q246" s="72" t="str">
        <f t="shared" si="195"/>
        <v xml:space="preserve"> </v>
      </c>
    </row>
    <row r="247" spans="3:27" ht="13.05" hidden="1" x14ac:dyDescent="0.3">
      <c r="C247" s="18"/>
      <c r="D247" s="407"/>
      <c r="E247" s="407"/>
      <c r="F247" s="18"/>
      <c r="G247" s="18"/>
      <c r="H247" s="471">
        <v>0</v>
      </c>
      <c r="I247" s="72" t="str">
        <f t="shared" si="191"/>
        <v>МСМК</v>
      </c>
      <c r="J247" s="72" t="str">
        <f t="shared" si="192"/>
        <v>МСМК</v>
      </c>
      <c r="K247" s="1048"/>
      <c r="L247" s="471">
        <v>0</v>
      </c>
      <c r="M247" s="72" t="str">
        <f t="shared" si="193"/>
        <v>МСМК</v>
      </c>
      <c r="N247" s="72" t="str">
        <f t="shared" si="194"/>
        <v>МСМК</v>
      </c>
      <c r="Q247" s="72" t="str">
        <f t="shared" si="195"/>
        <v xml:space="preserve"> </v>
      </c>
    </row>
    <row r="248" spans="3:27" ht="13.05" hidden="1" x14ac:dyDescent="0.3">
      <c r="C248" s="18"/>
      <c r="D248" s="407"/>
      <c r="E248" s="407"/>
      <c r="F248" s="18"/>
      <c r="G248" s="18"/>
      <c r="H248" s="471"/>
      <c r="I248" s="473"/>
      <c r="J248" s="473"/>
      <c r="K248" s="1057"/>
      <c r="L248" s="473"/>
      <c r="M248" s="473"/>
      <c r="N248" s="473"/>
      <c r="P248" s="1055"/>
      <c r="Q248" s="473"/>
      <c r="R248" s="1055"/>
      <c r="S248" s="1055"/>
      <c r="T248" s="1063"/>
      <c r="U248" s="1063"/>
      <c r="V248" s="1063"/>
      <c r="W248" s="1063"/>
      <c r="X248" s="1063"/>
      <c r="Y248" s="1063"/>
      <c r="Z248" s="1063"/>
      <c r="AA248" s="1063"/>
    </row>
    <row r="249" spans="3:27" ht="13.05" hidden="1" x14ac:dyDescent="0.3">
      <c r="C249" s="467" t="s">
        <v>1294</v>
      </c>
      <c r="D249" s="473"/>
      <c r="E249" s="473"/>
      <c r="F249" s="473"/>
      <c r="G249" s="473"/>
      <c r="H249" s="471"/>
      <c r="I249" s="473"/>
      <c r="J249" s="473"/>
      <c r="K249" s="1057"/>
      <c r="L249" s="473"/>
      <c r="M249" s="473"/>
      <c r="N249" s="473"/>
      <c r="P249" s="1056"/>
      <c r="Q249" s="473"/>
      <c r="R249" s="1056"/>
      <c r="S249" s="1056"/>
      <c r="T249" s="1056"/>
      <c r="U249" s="1056"/>
      <c r="V249" s="1056"/>
      <c r="W249" s="1056"/>
      <c r="X249" s="1056"/>
      <c r="Y249" s="1056"/>
      <c r="Z249" s="1056"/>
      <c r="AA249" s="1056"/>
    </row>
    <row r="250" spans="3:27" ht="13.05" hidden="1" x14ac:dyDescent="0.3">
      <c r="C250" s="473"/>
      <c r="D250" s="473"/>
      <c r="E250" s="473"/>
      <c r="F250" s="473"/>
      <c r="G250" s="473"/>
      <c r="H250" s="471">
        <v>0</v>
      </c>
      <c r="I250" s="72" t="str">
        <f t="shared" ref="I250:I255" si="196">IF(ISBLANK(H250)," ",IF(ISTEXT(H250)," ",IF(H250&lt;=250.2,"МСМК",IF(H250&lt;=259.2,"МС",IF(H250&lt;=307.7,"КМС",IF(H250&lt;=321,"I",IF(H250&lt;=338,"II",IF(H250&lt;=356.5,"III","б/р"))))))))</f>
        <v>МСМК</v>
      </c>
      <c r="J250" s="72" t="str">
        <f t="shared" ref="J250:J255" si="197">IF(ISBLANK(H250)," ",IF(ISTEXT(H250)," ",IF(H250&lt;=250.2,"МСМК",IF(H250&lt;=259.2,"МС",IF(H250&lt;=307.7,"КМС",IF(H250&lt;=321,"I",IF(H250&lt;=338,"II",IF(H250&lt;=356.5,"III","б/р"))))))))</f>
        <v>МСМК</v>
      </c>
      <c r="K250" s="1048"/>
      <c r="L250" s="471">
        <v>0</v>
      </c>
      <c r="M250" s="72" t="str">
        <f t="shared" ref="M250:M255" si="198">IF(ISBLANK(L250)," ",IF(ISTEXT(L250)," ",IF(L250&lt;=250.2,"МСМК",IF(L250&lt;=259.2,"МС",IF(L250&lt;=307.7,"КМС",IF(L250&lt;=321,"I",IF(L250&lt;=338,"II",IF(L250&lt;=356.5,"III","б/р"))))))))</f>
        <v>МСМК</v>
      </c>
      <c r="N250" s="72" t="str">
        <f t="shared" ref="N250:N255" si="199">IF(ISBLANK(L250)," ",IF(ISTEXT(L250)," ",IF(L250&lt;=250.2,"МСМК",IF(L250&lt;=259.2,"МС",IF(L250&lt;=307.7,"КМС",IF(L250&lt;=321,"I",IF(L250&lt;=338,"II",IF(L250&lt;=356.5,"III","б/р"))))))))</f>
        <v>МСМК</v>
      </c>
      <c r="Q250" s="72" t="str">
        <f t="shared" ref="Q250:Q255" si="200">IF(ISBLANK(P250)," ",IF(ISTEXT(P250)," ",IF(P250&lt;=250.2,"МСМК",IF(P250&lt;=259.2,"МС",IF(P250&lt;=307.7,"КМС",IF(P250&lt;=321,"I",IF(P250&lt;=338,"II",IF(P250&lt;=356.5,"III","б/р"))))))))</f>
        <v xml:space="preserve"> </v>
      </c>
    </row>
    <row r="251" spans="3:27" ht="13.05" hidden="1" x14ac:dyDescent="0.3">
      <c r="C251" s="473"/>
      <c r="D251" s="473"/>
      <c r="E251" s="473"/>
      <c r="F251" s="473"/>
      <c r="G251" s="473"/>
      <c r="H251" s="471">
        <v>0</v>
      </c>
      <c r="I251" s="72" t="str">
        <f t="shared" si="196"/>
        <v>МСМК</v>
      </c>
      <c r="J251" s="72" t="str">
        <f t="shared" si="197"/>
        <v>МСМК</v>
      </c>
      <c r="K251" s="1048"/>
      <c r="L251" s="471">
        <v>0</v>
      </c>
      <c r="M251" s="72" t="str">
        <f t="shared" si="198"/>
        <v>МСМК</v>
      </c>
      <c r="N251" s="72" t="str">
        <f t="shared" si="199"/>
        <v>МСМК</v>
      </c>
      <c r="Q251" s="72" t="str">
        <f t="shared" si="200"/>
        <v xml:space="preserve"> </v>
      </c>
    </row>
    <row r="252" spans="3:27" ht="13.05" hidden="1" x14ac:dyDescent="0.3">
      <c r="C252" s="473"/>
      <c r="D252" s="473"/>
      <c r="E252" s="473"/>
      <c r="F252" s="473"/>
      <c r="G252" s="473"/>
      <c r="H252" s="471">
        <v>0</v>
      </c>
      <c r="I252" s="72" t="str">
        <f t="shared" si="196"/>
        <v>МСМК</v>
      </c>
      <c r="J252" s="72" t="str">
        <f t="shared" si="197"/>
        <v>МСМК</v>
      </c>
      <c r="K252" s="1048"/>
      <c r="L252" s="471">
        <v>0</v>
      </c>
      <c r="M252" s="72" t="str">
        <f t="shared" si="198"/>
        <v>МСМК</v>
      </c>
      <c r="N252" s="72" t="str">
        <f t="shared" si="199"/>
        <v>МСМК</v>
      </c>
      <c r="Q252" s="72" t="str">
        <f t="shared" si="200"/>
        <v xml:space="preserve"> </v>
      </c>
    </row>
    <row r="253" spans="3:27" ht="13.05" hidden="1" x14ac:dyDescent="0.3">
      <c r="C253" s="473"/>
      <c r="D253" s="473"/>
      <c r="E253" s="473"/>
      <c r="F253" s="473"/>
      <c r="G253" s="473"/>
      <c r="H253" s="471">
        <v>0</v>
      </c>
      <c r="I253" s="72" t="str">
        <f t="shared" si="196"/>
        <v>МСМК</v>
      </c>
      <c r="J253" s="72" t="str">
        <f t="shared" si="197"/>
        <v>МСМК</v>
      </c>
      <c r="K253" s="1048"/>
      <c r="L253" s="471">
        <v>0</v>
      </c>
      <c r="M253" s="72" t="str">
        <f t="shared" si="198"/>
        <v>МСМК</v>
      </c>
      <c r="N253" s="72" t="str">
        <f t="shared" si="199"/>
        <v>МСМК</v>
      </c>
      <c r="Q253" s="72" t="str">
        <f t="shared" si="200"/>
        <v xml:space="preserve"> </v>
      </c>
    </row>
    <row r="254" spans="3:27" ht="13.05" hidden="1" x14ac:dyDescent="0.3">
      <c r="C254" s="473"/>
      <c r="D254" s="473"/>
      <c r="E254" s="473"/>
      <c r="F254" s="473"/>
      <c r="G254" s="473"/>
      <c r="H254" s="471">
        <v>0</v>
      </c>
      <c r="I254" s="72" t="str">
        <f t="shared" si="196"/>
        <v>МСМК</v>
      </c>
      <c r="J254" s="72" t="str">
        <f t="shared" si="197"/>
        <v>МСМК</v>
      </c>
      <c r="K254" s="1048"/>
      <c r="L254" s="471">
        <v>0</v>
      </c>
      <c r="M254" s="72" t="str">
        <f t="shared" si="198"/>
        <v>МСМК</v>
      </c>
      <c r="N254" s="72" t="str">
        <f t="shared" si="199"/>
        <v>МСМК</v>
      </c>
      <c r="Q254" s="72" t="str">
        <f t="shared" si="200"/>
        <v xml:space="preserve"> </v>
      </c>
    </row>
    <row r="255" spans="3:27" ht="13.05" hidden="1" x14ac:dyDescent="0.3">
      <c r="C255" s="473"/>
      <c r="D255" s="473"/>
      <c r="E255" s="473"/>
      <c r="F255" s="473"/>
      <c r="G255" s="473"/>
      <c r="H255" s="471">
        <v>0</v>
      </c>
      <c r="I255" s="72" t="str">
        <f t="shared" si="196"/>
        <v>МСМК</v>
      </c>
      <c r="J255" s="72" t="str">
        <f t="shared" si="197"/>
        <v>МСМК</v>
      </c>
      <c r="K255" s="1048"/>
      <c r="L255" s="471">
        <v>0</v>
      </c>
      <c r="M255" s="72" t="str">
        <f t="shared" si="198"/>
        <v>МСМК</v>
      </c>
      <c r="N255" s="72" t="str">
        <f t="shared" si="199"/>
        <v>МСМК</v>
      </c>
      <c r="Q255" s="72" t="str">
        <f t="shared" si="200"/>
        <v xml:space="preserve"> </v>
      </c>
    </row>
    <row r="256" spans="3:27" ht="13.05" hidden="1" x14ac:dyDescent="0.3">
      <c r="C256" s="473"/>
      <c r="D256" s="473"/>
      <c r="E256" s="473"/>
      <c r="F256" s="473"/>
      <c r="G256" s="473"/>
      <c r="H256" s="471"/>
      <c r="I256" s="473"/>
      <c r="J256" s="473"/>
      <c r="K256" s="1048"/>
      <c r="L256" s="473"/>
      <c r="M256" s="473"/>
      <c r="N256" s="473"/>
      <c r="Q256" s="473"/>
    </row>
    <row r="257" spans="3:27" x14ac:dyDescent="0.25">
      <c r="C257" s="467" t="s">
        <v>158</v>
      </c>
      <c r="D257" s="468"/>
      <c r="E257" s="468"/>
      <c r="F257" s="467"/>
      <c r="G257" s="467"/>
      <c r="H257" s="469"/>
      <c r="I257" s="473"/>
      <c r="J257" s="473"/>
      <c r="K257" s="1057"/>
      <c r="L257" s="473"/>
      <c r="M257" s="473"/>
      <c r="N257" s="473"/>
      <c r="Q257" s="473"/>
    </row>
    <row r="258" spans="3:27" x14ac:dyDescent="0.25">
      <c r="C258" s="18"/>
      <c r="D258" s="407"/>
      <c r="E258" s="407"/>
      <c r="F258" s="18"/>
      <c r="G258" s="18"/>
      <c r="H258" s="471">
        <v>305</v>
      </c>
      <c r="I258" s="72" t="str">
        <f>IF(ISBLANK(H258)," ",IF(ISTEXT(H258)," ",IF(H258&lt;=Нормативы!$H$258,"МСМК",IF(H258&lt;=Нормативы!$H$259,"МС",IF(H258&lt;=Нормативы!$H$260,"КМС",IF(H258&lt;=Нормативы!$H$261,"I",IF(H258&lt;=Нормативы!$H$262,"II",IF(H258&lt;=Нормативы!$H$263,"III","б/р"))))))))</f>
        <v>МСМК</v>
      </c>
      <c r="J258" s="72" t="str">
        <f>IF(ISBLANK(H258)," ",IF(ISTEXT(H258)," ",IF(H258&lt;=Нормативы!$H$258,"МСМК",IF(H258&lt;=Нормативы!$H$259,"МС",IF(H258&lt;=Нормативы!$H$260,"КМС",IF(H258&lt;=Нормативы!$H$261,"I",IF(H258&lt;=Нормативы!$H$262,"II",IF(H258&lt;=Нормативы!$H$263,"III","б/р"))))))))</f>
        <v>МСМК</v>
      </c>
      <c r="K258" s="1048"/>
      <c r="L258" s="471"/>
      <c r="M258" s="72" t="str">
        <f>IF(ISBLANK(L258)," ",IF(ISTEXT(L258)," ",IF(L258&lt;=Нормативы!$H$258,"КМС",IF(L258&lt;=Нормативы!$H$259,"КМС",IF(L258&lt;=Нормативы!$L$260,"КМС",IF(L258&lt;=Нормативы!$L$261,"I",IF(L258&lt;=Нормативы!$L$262,"II",IF(L258&lt;=Нормативы!$L$263,"III","б/р"))))))))</f>
        <v xml:space="preserve"> </v>
      </c>
      <c r="N258" s="72" t="str">
        <f>IF(ISBLANK(L258)," ",IF(ISTEXT(L258)," ",IF(L258&lt;=304.6,"МСМК",IF(L258&lt;=314.4,"МС",IF(L258&lt;=323,"КМС",IF(L258&lt;=338,"I",IF(L258&lt;=356,"II",IF(L258&lt;=415,"III","б/р"))))))))</f>
        <v xml:space="preserve"> </v>
      </c>
      <c r="Q258" s="72" t="str">
        <f>IF(ISBLANK(P258)," ",IF(ISTEXT(P258)," ",IF(P258&lt;=$H$258,"МСМК",IF(P258&lt;=$H$259,"МС",IF(P258&lt;=$H$260,"КМС",IF(P258&lt;=$H$261,"I",IF(P258&lt;=$H$262,"II",IF(P258&lt;=$H$263,"III","б/р"))))))))</f>
        <v xml:space="preserve"> </v>
      </c>
    </row>
    <row r="259" spans="3:27" x14ac:dyDescent="0.25">
      <c r="C259" s="18"/>
      <c r="D259" s="407"/>
      <c r="E259" s="407"/>
      <c r="F259" s="18"/>
      <c r="G259" s="18"/>
      <c r="H259" s="471">
        <v>314.60000000000002</v>
      </c>
      <c r="I259" s="72" t="str">
        <f>IF(ISBLANK(H259)," ",IF(ISTEXT(H259)," ",IF(H259&lt;=Нормативы!$H$258,"МСМК",IF(H259&lt;=Нормативы!$H$259,"МС",IF(H259&lt;=Нормативы!$H$260,"КМС",IF(H259&lt;=Нормативы!$H$261,"I",IF(H259&lt;=Нормативы!$H$262,"II",IF(H259&lt;=Нормативы!$H$263,"III","б/р"))))))))</f>
        <v>МС</v>
      </c>
      <c r="J259" s="72" t="str">
        <f>IF(ISBLANK(H259)," ",IF(ISTEXT(H259)," ",IF(H259&lt;=Нормативы!$H$258,"МСМК",IF(H259&lt;=Нормативы!$H$259,"МС",IF(H259&lt;=Нормативы!$H$260,"КМС",IF(H259&lt;=Нормативы!$H$261,"I",IF(H259&lt;=Нормативы!$H$262,"II",IF(H259&lt;=Нормативы!$H$263,"III","б/р"))))))))</f>
        <v>МС</v>
      </c>
      <c r="K259" s="1048"/>
      <c r="L259" s="471"/>
      <c r="M259" s="72" t="str">
        <f>IF(ISBLANK(L259)," ",IF(ISTEXT(L259)," ",IF(L259&lt;=Нормативы!$H$258,"КМС",IF(L259&lt;=Нормативы!$H$259,"КМС",IF(L259&lt;=Нормативы!$L$260,"КМС",IF(L259&lt;=Нормативы!$L$261,"I",IF(L259&lt;=Нормативы!$L$262,"II",IF(L259&lt;=Нормативы!$L$263,"III","б/р"))))))))</f>
        <v xml:space="preserve"> </v>
      </c>
      <c r="N259" s="72" t="str">
        <f>IF(ISBLANK(L259)," ",IF(ISTEXT(L259)," ",IF(L259&lt;=304.6,"МСМК",IF(L259&lt;=314.4,"МС",IF(L259&lt;=323,"КМС",IF(L259&lt;=338,"I",IF(L259&lt;=356,"II",IF(L259&lt;=415,"III","б/р"))))))))</f>
        <v xml:space="preserve"> </v>
      </c>
      <c r="Q259" s="72" t="str">
        <f t="shared" ref="Q259" si="201">IF(ISBLANK(P259)," ",IF(ISTEXT(P259)," ",IF(P259&lt;=$H$258,"МСМК",IF(P259&lt;=$H$259,"МС",IF(P259&lt;=$H$260,"КМС",IF(P259&lt;=$H$261,"I",IF(P259&lt;=$H$262,"II",IF(P259&lt;=$H$263,"III","б/р"))))))))</f>
        <v xml:space="preserve"> </v>
      </c>
    </row>
    <row r="260" spans="3:27" x14ac:dyDescent="0.25">
      <c r="C260" s="18"/>
      <c r="D260" s="407"/>
      <c r="E260" s="407"/>
      <c r="F260" s="18"/>
      <c r="G260" s="18"/>
      <c r="H260" s="471">
        <v>323</v>
      </c>
      <c r="I260" s="72" t="str">
        <f>IF(ISBLANK(H260)," ",IF(ISTEXT(H260)," ",IF(H260&lt;=Нормативы!$H$258,"МСМК",IF(H260&lt;=Нормативы!$H$259,"МС",IF(H260&lt;=Нормативы!$H$260,"КМС",IF(H260&lt;=Нормативы!$H$261,"I",IF(H260&lt;=Нормативы!$H$262,"II",IF(H260&lt;=Нормативы!$H$263,"III","б/р"))))))))</f>
        <v>КМС</v>
      </c>
      <c r="J260" s="72" t="str">
        <f>IF(ISBLANK(H260)," ",IF(ISTEXT(H260)," ",IF(H260&lt;=Нормативы!$H$258,"МСМК",IF(H260&lt;=Нормативы!$H$259,"МС",IF(H260&lt;=Нормативы!$H$260,"КМС",IF(H260&lt;=Нормативы!$H$261,"I",IF(H260&lt;=Нормативы!$H$262,"II",IF(H260&lt;=Нормативы!$H$263,"III","б/р"))))))))</f>
        <v>КМС</v>
      </c>
      <c r="K260" s="1048"/>
      <c r="L260" s="1047">
        <f t="shared" ref="L260:L263" si="202">H260-0.2</f>
        <v>322.8</v>
      </c>
      <c r="M260" s="72" t="str">
        <f>IF(ISBLANK(L260)," ",IF(ISTEXT(L260)," ",IF(L260&lt;=Нормативы!$H$258,"КМС",IF(L260&lt;=Нормативы!$H$259,"КМС",IF(L260&lt;=Нормативы!$L$260,"КМС",IF(L260&lt;=Нормативы!$L$261,"I",IF(L260&lt;=Нормативы!$L$262,"II",IF(L260&lt;=Нормативы!$L$263,"III","б/р"))))))))</f>
        <v>КМС</v>
      </c>
      <c r="N260" s="72" t="str">
        <f>IF(ISBLANK(L260)," ",IF(ISTEXT(L260)," ",IF(L260&lt;=Нормативы!$H$258,"КМС",IF(L260&lt;=Нормативы!$H$259,"КМС",IF(L260&lt;=Нормативы!$L$260,"КМС",IF(L260&lt;=Нормативы!$L$261,"I",IF(L260&lt;=Нормативы!$L$262,"II",IF(L260&lt;=Нормативы!$L$263,"III","б/р"))))))))</f>
        <v>КМС</v>
      </c>
      <c r="Q260" s="72" t="str">
        <f t="shared" ref="Q260" si="203">IF(ISBLANK(P260)," ",IF(ISTEXT(P260)," ",IF(P260&lt;=$H$258,"МСМК",IF(P260&lt;=$H$259,"МС",IF(P260&lt;=$H$260,"КМС",IF(P260&lt;=$H$261,"I",IF(P260&lt;=$H$262,"II",IF(P260&lt;=$H$263,"III","б/р"))))))))</f>
        <v xml:space="preserve"> </v>
      </c>
    </row>
    <row r="261" spans="3:27" x14ac:dyDescent="0.25">
      <c r="C261" s="18"/>
      <c r="D261" s="407"/>
      <c r="E261" s="407"/>
      <c r="F261" s="18"/>
      <c r="G261" s="18"/>
      <c r="H261" s="471">
        <v>338</v>
      </c>
      <c r="I261" s="72" t="str">
        <f>IF(ISBLANK(H261)," ",IF(ISTEXT(H261)," ",IF(H261&lt;=Нормативы!$H$258,"МСМК",IF(H261&lt;=Нормативы!$H$259,"МС",IF(H261&lt;=Нормативы!$H$260,"КМС",IF(H261&lt;=Нормативы!$H$261,"I",IF(H261&lt;=Нормативы!$H$262,"II",IF(H261&lt;=Нормативы!$H$263,"III","б/р"))))))))</f>
        <v>I</v>
      </c>
      <c r="J261" s="72" t="str">
        <f>IF(ISBLANK(H261)," ",IF(ISTEXT(H261)," ",IF(H261&lt;=Нормативы!$H$258,"МСМК",IF(H261&lt;=Нормативы!$H$259,"МС",IF(H261&lt;=Нормативы!$H$260,"КМС",IF(H261&lt;=Нормативы!$H$261,"I",IF(H261&lt;=Нормативы!$H$262,"II",IF(H261&lt;=Нормативы!$H$263,"III","б/р"))))))))</f>
        <v>I</v>
      </c>
      <c r="K261" s="1048"/>
      <c r="L261" s="1047">
        <f t="shared" si="202"/>
        <v>337.8</v>
      </c>
      <c r="M261" s="72" t="str">
        <f>IF(ISBLANK(L261)," ",IF(ISTEXT(L261)," ",IF(L261&lt;=Нормативы!$H$258,"КМС",IF(L261&lt;=Нормативы!$H$259,"КМС",IF(L261&lt;=Нормативы!$L$260,"КМС",IF(L261&lt;=Нормативы!$L$261,"I",IF(L261&lt;=Нормативы!$L$262,"II",IF(L261&lt;=Нормативы!$L$263,"III","б/р"))))))))</f>
        <v>I</v>
      </c>
      <c r="N261" s="72" t="str">
        <f>IF(ISBLANK(L261)," ",IF(ISTEXT(L261)," ",IF(L261&lt;=Нормативы!$H$258,"КМС",IF(L261&lt;=Нормативы!$H$259,"КМС",IF(L261&lt;=Нормативы!$L$260,"КМС",IF(L261&lt;=Нормативы!$L$261,"I",IF(L261&lt;=Нормативы!$L$262,"II",IF(L261&lt;=Нормативы!$L$263,"III","б/р"))))))))</f>
        <v>I</v>
      </c>
      <c r="Q261" s="72" t="str">
        <f t="shared" ref="Q261" si="204">IF(ISBLANK(P261)," ",IF(ISTEXT(P261)," ",IF(P261&lt;=$H$258,"МСМК",IF(P261&lt;=$H$259,"МС",IF(P261&lt;=$H$260,"КМС",IF(P261&lt;=$H$261,"I",IF(P261&lt;=$H$262,"II",IF(P261&lt;=$H$263,"III","б/р"))))))))</f>
        <v xml:space="preserve"> </v>
      </c>
    </row>
    <row r="262" spans="3:27" x14ac:dyDescent="0.25">
      <c r="C262" s="18"/>
      <c r="D262" s="407"/>
      <c r="E262" s="407"/>
      <c r="F262" s="18"/>
      <c r="G262" s="18"/>
      <c r="H262" s="471">
        <v>355.7</v>
      </c>
      <c r="I262" s="72" t="str">
        <f>IF(ISBLANK(H262)," ",IF(ISTEXT(H262)," ",IF(H262&lt;=Нормативы!$H$258,"МСМК",IF(H262&lt;=Нормативы!$H$259,"МС",IF(H262&lt;=Нормативы!$H$260,"КМС",IF(H262&lt;=Нормативы!$H$261,"I",IF(H262&lt;=Нормативы!$H$262,"II",IF(H262&lt;=Нормативы!$H$263,"III","б/р"))))))))</f>
        <v>II</v>
      </c>
      <c r="J262" s="72" t="str">
        <f>IF(ISBLANK(H262)," ",IF(ISTEXT(H262)," ",IF(H262&lt;=Нормативы!$H$258,"МСМК",IF(H262&lt;=Нормативы!$H$259,"МС",IF(H262&lt;=Нормативы!$H$260,"КМС",IF(H262&lt;=Нормативы!$H$261,"I",IF(H262&lt;=Нормативы!$H$262,"II",IF(H262&lt;=Нормативы!$H$263,"III","б/р"))))))))</f>
        <v>II</v>
      </c>
      <c r="K262" s="1048"/>
      <c r="L262" s="1047">
        <f t="shared" si="202"/>
        <v>355.5</v>
      </c>
      <c r="M262" s="72" t="str">
        <f>IF(ISBLANK(L262)," ",IF(ISTEXT(L262)," ",IF(L262&lt;=Нормативы!$H$258,"КМС",IF(L262&lt;=Нормативы!$H$259,"КМС",IF(L262&lt;=Нормативы!$L$260,"КМС",IF(L262&lt;=Нормативы!$L$261,"I",IF(L262&lt;=Нормативы!$L$262,"II",IF(L262&lt;=Нормативы!$L$263,"III","б/р"))))))))</f>
        <v>II</v>
      </c>
      <c r="N262" s="72" t="str">
        <f>IF(ISBLANK(L262)," ",IF(ISTEXT(L262)," ",IF(L262&lt;=Нормативы!$H$258,"КМС",IF(L262&lt;=Нормативы!$H$259,"КМС",IF(L262&lt;=Нормативы!$L$260,"КМС",IF(L262&lt;=Нормативы!$L$261,"I",IF(L262&lt;=Нормативы!$L$262,"II",IF(L262&lt;=Нормативы!$L$263,"III","б/р"))))))))</f>
        <v>II</v>
      </c>
      <c r="Q262" s="72" t="str">
        <f t="shared" ref="Q262" si="205">IF(ISBLANK(P262)," ",IF(ISTEXT(P262)," ",IF(P262&lt;=$H$258,"МСМК",IF(P262&lt;=$H$259,"МС",IF(P262&lt;=$H$260,"КМС",IF(P262&lt;=$H$261,"I",IF(P262&lt;=$H$262,"II",IF(P262&lt;=$H$263,"III","б/р"))))))))</f>
        <v xml:space="preserve"> </v>
      </c>
    </row>
    <row r="263" spans="3:27" x14ac:dyDescent="0.25">
      <c r="C263" s="18"/>
      <c r="D263" s="407"/>
      <c r="E263" s="407"/>
      <c r="F263" s="18"/>
      <c r="G263" s="18"/>
      <c r="H263" s="471">
        <v>413.8</v>
      </c>
      <c r="I263" s="72" t="str">
        <f>IF(ISBLANK(H263)," ",IF(ISTEXT(H263)," ",IF(H263&lt;=Нормативы!$H$258,"МСМК",IF(H263&lt;=Нормативы!$H$259,"МС",IF(H263&lt;=Нормативы!$H$260,"КМС",IF(H263&lt;=Нормативы!$H$261,"I",IF(H263&lt;=Нормативы!$H$262,"II",IF(H263&lt;=Нормативы!$H$263,"III","б/р"))))))))</f>
        <v>III</v>
      </c>
      <c r="J263" s="72" t="str">
        <f>IF(ISBLANK(H263)," ",IF(ISTEXT(H263)," ",IF(H263&lt;=Нормативы!$H$258,"МСМК",IF(H263&lt;=Нормативы!$H$259,"МС",IF(H263&lt;=Нормативы!$H$260,"КМС",IF(H263&lt;=Нормативы!$H$261,"I",IF(H263&lt;=Нормативы!$H$262,"II",IF(H263&lt;=Нормативы!$H$263,"III","б/р"))))))))</f>
        <v>III</v>
      </c>
      <c r="K263" s="1048"/>
      <c r="L263" s="1047">
        <f t="shared" si="202"/>
        <v>413.6</v>
      </c>
      <c r="M263" s="72" t="str">
        <f>IF(ISBLANK(L263)," ",IF(ISTEXT(L263)," ",IF(L263&lt;=Нормативы!$H$258,"КМС",IF(L263&lt;=Нормативы!$H$259,"КМС",IF(L263&lt;=Нормативы!$L$260,"КМС",IF(L263&lt;=Нормативы!$L$261,"I",IF(L263&lt;=Нормативы!$L$262,"II",IF(L263&lt;=Нормативы!$L$263,"III","б/р"))))))))</f>
        <v>III</v>
      </c>
      <c r="N263" s="72" t="str">
        <f>IF(ISBLANK(L263)," ",IF(ISTEXT(L263)," ",IF(L263&lt;=Нормативы!$H$258,"КМС",IF(L263&lt;=Нормативы!$H$259,"КМС",IF(L263&lt;=Нормативы!$L$260,"КМС",IF(L263&lt;=Нормативы!$L$261,"I",IF(L263&lt;=Нормативы!$L$262,"II",IF(L263&lt;=Нормативы!$L$263,"III","б/р"))))))))</f>
        <v>III</v>
      </c>
      <c r="Q263" s="72" t="str">
        <f t="shared" ref="Q263" si="206">IF(ISBLANK(P263)," ",IF(ISTEXT(P263)," ",IF(P263&lt;=$H$258,"МСМК",IF(P263&lt;=$H$259,"МС",IF(P263&lt;=$H$260,"КМС",IF(P263&lt;=$H$261,"I",IF(P263&lt;=$H$262,"II",IF(P263&lt;=$H$263,"III","б/р"))))))))</f>
        <v xml:space="preserve"> </v>
      </c>
    </row>
    <row r="264" spans="3:27" x14ac:dyDescent="0.25">
      <c r="C264" s="18"/>
      <c r="D264" s="407"/>
      <c r="E264" s="407"/>
      <c r="F264" s="18"/>
      <c r="G264" s="18"/>
      <c r="H264" s="471"/>
      <c r="I264" s="473"/>
      <c r="J264" s="473"/>
      <c r="K264" s="1057"/>
      <c r="L264" s="473"/>
      <c r="M264" s="473"/>
      <c r="N264" s="473"/>
      <c r="P264" s="1055"/>
      <c r="Q264" s="473"/>
      <c r="R264" s="1055"/>
      <c r="S264" s="1055"/>
      <c r="T264" s="1063"/>
      <c r="U264" s="1063"/>
      <c r="V264" s="1063"/>
      <c r="W264" s="1063"/>
      <c r="X264" s="1063"/>
      <c r="Y264" s="1063"/>
      <c r="Z264" s="1063"/>
      <c r="AA264" s="1063"/>
    </row>
    <row r="265" spans="3:27" x14ac:dyDescent="0.25">
      <c r="C265" s="467" t="s">
        <v>159</v>
      </c>
      <c r="D265" s="473"/>
      <c r="E265" s="473"/>
      <c r="F265" s="473"/>
      <c r="G265" s="473"/>
      <c r="H265" s="471"/>
      <c r="I265" s="473"/>
      <c r="J265" s="473"/>
      <c r="K265" s="1057"/>
      <c r="L265" s="473"/>
      <c r="M265" s="473"/>
      <c r="N265" s="473"/>
      <c r="P265" s="1056"/>
      <c r="Q265" s="473"/>
      <c r="R265" s="1056"/>
      <c r="S265" s="1056"/>
      <c r="T265" s="1056"/>
      <c r="U265" s="1056"/>
      <c r="V265" s="1056"/>
      <c r="W265" s="1056"/>
      <c r="X265" s="1056"/>
      <c r="Y265" s="1056"/>
      <c r="Z265" s="1056"/>
      <c r="AA265" s="1056"/>
    </row>
    <row r="266" spans="3:27" x14ac:dyDescent="0.25">
      <c r="C266" s="473"/>
      <c r="D266" s="473"/>
      <c r="E266" s="473"/>
      <c r="F266" s="473"/>
      <c r="G266" s="473"/>
      <c r="H266" s="471">
        <v>250</v>
      </c>
      <c r="I266" s="72" t="str">
        <f>IF(ISBLANK(H266)," ",IF(ISTEXT(H266)," ",IF(H266&lt;=Нормативы!$H$266,"МСМК",IF(H266&lt;=Нормативы!$H$267,"МС",IF(H266&lt;=Нормативы!$H$268,"КМС",IF(H266&lt;=Нормативы!$H$269,"I",IF(H266&lt;=Нормативы!$H$270,"II",IF(H266&lt;=Нормативы!$H$271,"III","б/р"))))))))</f>
        <v>МСМК</v>
      </c>
      <c r="J266" s="72" t="str">
        <f>IF(ISBLANK(H266)," ",IF(ISTEXT(H266)," ",IF(H266&lt;=Нормативы!$H$266,"МСМК",IF(H266&lt;=Нормативы!$H$267,"МС",IF(H266&lt;=Нормативы!$H$268,"КМС",IF(H266&lt;=Нормативы!$H$269,"I",IF(H266&lt;=Нормативы!$H$270,"II",IF(H266&lt;=Нормативы!$H$271,"III","б/р"))))))))</f>
        <v>МСМК</v>
      </c>
      <c r="K266" s="1048"/>
      <c r="L266" s="471"/>
      <c r="M266" s="72" t="str">
        <f>IF(ISBLANK(L266)," ",IF(ISTEXT(L266)," ",IF(L266&lt;=Нормативы!$H$266,"КМС",IF(L266&lt;=Нормативы!$H$267,"КМС",IF(L266&lt;=Нормативы!$L$268,"КМС",IF(L266&lt;=Нормативы!$L$269,"I",IF(L266&lt;=Нормативы!$L$270,"II",IF(L266&lt;=Нормативы!$L$271,"III","б/р"))))))))</f>
        <v xml:space="preserve"> </v>
      </c>
      <c r="N266" s="72" t="str">
        <f>IF(ISBLANK(L266)," ",IF(ISTEXT(L266)," ",IF(L266&lt;=250.2,"МСМК",IF(L266&lt;=259.2,"МС",IF(L266&lt;=307.7,"КМС",IF(L266&lt;=321,"I",IF(L266&lt;=338,"II",IF(L266&lt;=356.5,"III","б/р"))))))))</f>
        <v xml:space="preserve"> </v>
      </c>
      <c r="Q266" s="72" t="str">
        <f>IF(ISBLANK(P266)," ",IF(ISTEXT(P266)," ",IF(P266&lt;=$H$266,"МСМК",IF(P266&lt;=$H$267,"МС",IF(P266&lt;=$H$268,"КМС",IF(P266&lt;=$H$269,"I",IF(P266&lt;=$H$270,"II",IF(P266&lt;=$H$271,"III","б/р"))))))))</f>
        <v xml:space="preserve"> </v>
      </c>
    </row>
    <row r="267" spans="3:27" x14ac:dyDescent="0.25">
      <c r="C267" s="473"/>
      <c r="D267" s="473"/>
      <c r="E267" s="473"/>
      <c r="F267" s="473"/>
      <c r="G267" s="473"/>
      <c r="H267" s="471">
        <v>259</v>
      </c>
      <c r="I267" s="72" t="str">
        <f>IF(ISBLANK(H267)," ",IF(ISTEXT(H267)," ",IF(H267&lt;=Нормативы!$H$266,"МСМК",IF(H267&lt;=Нормативы!$H$267,"МС",IF(H267&lt;=Нормативы!$H$268,"КМС",IF(H267&lt;=Нормативы!$H$269,"I",IF(H267&lt;=Нормативы!$H$270,"II",IF(H267&lt;=Нормативы!$H$271,"III","б/р"))))))))</f>
        <v>МС</v>
      </c>
      <c r="J267" s="72" t="str">
        <f>IF(ISBLANK(H267)," ",IF(ISTEXT(H267)," ",IF(H267&lt;=Нормативы!$H$266,"МСМК",IF(H267&lt;=Нормативы!$H$267,"МС",IF(H267&lt;=Нормативы!$H$268,"КМС",IF(H267&lt;=Нормативы!$H$269,"I",IF(H267&lt;=Нормативы!$H$270,"II",IF(H267&lt;=Нормативы!$H$271,"III","б/р"))))))))</f>
        <v>МС</v>
      </c>
      <c r="K267" s="1048"/>
      <c r="L267" s="471"/>
      <c r="M267" s="72" t="str">
        <f>IF(ISBLANK(L267)," ",IF(ISTEXT(L267)," ",IF(L267&lt;=Нормативы!$H$266,"КМС",IF(L267&lt;=Нормативы!$H$267,"КМС",IF(L267&lt;=Нормативы!$L$268,"КМС",IF(L267&lt;=Нормативы!$L$269,"I",IF(L267&lt;=Нормативы!$L$270,"II",IF(L267&lt;=Нормативы!$L$271,"III","б/р"))))))))</f>
        <v xml:space="preserve"> </v>
      </c>
      <c r="N267" s="72" t="str">
        <f>IF(ISBLANK(L267)," ",IF(ISTEXT(L267)," ",IF(L267&lt;=250.2,"МСМК",IF(L267&lt;=259.2,"МС",IF(L267&lt;=307.7,"КМС",IF(L267&lt;=321,"I",IF(L267&lt;=338,"II",IF(L267&lt;=356.5,"III","б/р"))))))))</f>
        <v xml:space="preserve"> </v>
      </c>
      <c r="Q267" s="72" t="str">
        <f t="shared" ref="Q267" si="207">IF(ISBLANK(P267)," ",IF(ISTEXT(P267)," ",IF(P267&lt;=$H$266,"МСМК",IF(P267&lt;=$H$267,"МС",IF(P267&lt;=$H$268,"КМС",IF(P267&lt;=$H$269,"I",IF(P267&lt;=$H$270,"II",IF(P267&lt;=$H$271,"III","б/р"))))))))</f>
        <v xml:space="preserve"> </v>
      </c>
    </row>
    <row r="268" spans="3:27" x14ac:dyDescent="0.25">
      <c r="C268" s="473"/>
      <c r="D268" s="473"/>
      <c r="E268" s="473"/>
      <c r="F268" s="473"/>
      <c r="G268" s="473"/>
      <c r="H268" s="471">
        <v>307.5</v>
      </c>
      <c r="I268" s="72" t="str">
        <f>IF(ISBLANK(H268)," ",IF(ISTEXT(H268)," ",IF(H268&lt;=Нормативы!$H$266,"МСМК",IF(H268&lt;=Нормативы!$H$267,"МС",IF(H268&lt;=Нормативы!$H$268,"КМС",IF(H268&lt;=Нормативы!$H$269,"I",IF(H268&lt;=Нормативы!$H$270,"II",IF(H268&lt;=Нормативы!$H$271,"III","б/р"))))))))</f>
        <v>КМС</v>
      </c>
      <c r="J268" s="72" t="str">
        <f>IF(ISBLANK(H268)," ",IF(ISTEXT(H268)," ",IF(H268&lt;=Нормативы!$H$266,"МСМК",IF(H268&lt;=Нормативы!$H$267,"МС",IF(H268&lt;=Нормативы!$H$268,"КМС",IF(H268&lt;=Нормативы!$H$269,"I",IF(H268&lt;=Нормативы!$H$270,"II",IF(H268&lt;=Нормативы!$H$271,"III","б/р"))))))))</f>
        <v>КМС</v>
      </c>
      <c r="K268" s="1048"/>
      <c r="L268" s="1047">
        <f t="shared" ref="L268:L271" si="208">H268-0.2</f>
        <v>307.3</v>
      </c>
      <c r="M268" s="72" t="str">
        <f>IF(ISBLANK(L268)," ",IF(ISTEXT(L268)," ",IF(L268&lt;=Нормативы!$H$266,"КМС",IF(L268&lt;=Нормативы!$H$267,"КМС",IF(L268&lt;=Нормативы!$L$268,"КМС",IF(L268&lt;=Нормативы!$L$269,"I",IF(L268&lt;=Нормативы!$L$270,"II",IF(L268&lt;=Нормативы!$L$271,"III","б/р"))))))))</f>
        <v>КМС</v>
      </c>
      <c r="N268" s="72" t="str">
        <f>IF(ISBLANK(L268)," ",IF(ISTEXT(L268)," ",IF(L268&lt;=Нормативы!$H$266,"КМС",IF(L268&lt;=Нормативы!$H$267,"КМС",IF(L268&lt;=Нормативы!$L$268,"КМС",IF(L268&lt;=Нормативы!$L$269,"I",IF(L268&lt;=Нормативы!$L$270,"II",IF(L268&lt;=Нормативы!$L$271,"III","б/р"))))))))</f>
        <v>КМС</v>
      </c>
      <c r="Q268" s="72" t="str">
        <f t="shared" ref="Q268" si="209">IF(ISBLANK(P268)," ",IF(ISTEXT(P268)," ",IF(P268&lt;=$H$266,"МСМК",IF(P268&lt;=$H$267,"МС",IF(P268&lt;=$H$268,"КМС",IF(P268&lt;=$H$269,"I",IF(P268&lt;=$H$270,"II",IF(P268&lt;=$H$271,"III","б/р"))))))))</f>
        <v xml:space="preserve"> </v>
      </c>
    </row>
    <row r="269" spans="3:27" x14ac:dyDescent="0.25">
      <c r="C269" s="473"/>
      <c r="D269" s="473"/>
      <c r="E269" s="473"/>
      <c r="F269" s="473"/>
      <c r="G269" s="473"/>
      <c r="H269" s="471">
        <v>321</v>
      </c>
      <c r="I269" s="72" t="str">
        <f>IF(ISBLANK(H269)," ",IF(ISTEXT(H269)," ",IF(H269&lt;=Нормативы!$H$266,"МСМК",IF(H269&lt;=Нормативы!$H$267,"МС",IF(H269&lt;=Нормативы!$H$268,"КМС",IF(H269&lt;=Нормативы!$H$269,"I",IF(H269&lt;=Нормативы!$H$270,"II",IF(H269&lt;=Нормативы!$H$271,"III","б/р"))))))))</f>
        <v>I</v>
      </c>
      <c r="J269" s="72" t="str">
        <f>IF(ISBLANK(H269)," ",IF(ISTEXT(H269)," ",IF(H269&lt;=Нормативы!$H$266,"МСМК",IF(H269&lt;=Нормативы!$H$267,"МС",IF(H269&lt;=Нормативы!$H$268,"КМС",IF(H269&lt;=Нормативы!$H$269,"I",IF(H269&lt;=Нормативы!$H$270,"II",IF(H269&lt;=Нормативы!$H$271,"III","б/р"))))))))</f>
        <v>I</v>
      </c>
      <c r="K269" s="1048"/>
      <c r="L269" s="1047">
        <f t="shared" si="208"/>
        <v>320.8</v>
      </c>
      <c r="M269" s="72" t="str">
        <f>IF(ISBLANK(L269)," ",IF(ISTEXT(L269)," ",IF(L269&lt;=Нормативы!$H$266,"КМС",IF(L269&lt;=Нормативы!$H$267,"КМС",IF(L269&lt;=Нормативы!$L$268,"КМС",IF(L269&lt;=Нормативы!$L$269,"I",IF(L269&lt;=Нормативы!$L$270,"II",IF(L269&lt;=Нормативы!$L$271,"III","б/р"))))))))</f>
        <v>I</v>
      </c>
      <c r="N269" s="72" t="str">
        <f>IF(ISBLANK(L269)," ",IF(ISTEXT(L269)," ",IF(L269&lt;=Нормативы!$H$266,"КМС",IF(L269&lt;=Нормативы!$H$267,"КМС",IF(L269&lt;=Нормативы!$L$268,"КМС",IF(L269&lt;=Нормативы!$L$269,"I",IF(L269&lt;=Нормативы!$L$270,"II",IF(L269&lt;=Нормативы!$L$271,"III","б/р"))))))))</f>
        <v>I</v>
      </c>
      <c r="Q269" s="72" t="str">
        <f t="shared" ref="Q269" si="210">IF(ISBLANK(P269)," ",IF(ISTEXT(P269)," ",IF(P269&lt;=$H$266,"МСМК",IF(P269&lt;=$H$267,"МС",IF(P269&lt;=$H$268,"КМС",IF(P269&lt;=$H$269,"I",IF(P269&lt;=$H$270,"II",IF(P269&lt;=$H$271,"III","б/р"))))))))</f>
        <v xml:space="preserve"> </v>
      </c>
    </row>
    <row r="270" spans="3:27" x14ac:dyDescent="0.25">
      <c r="C270" s="473"/>
      <c r="D270" s="473"/>
      <c r="E270" s="473"/>
      <c r="F270" s="473"/>
      <c r="G270" s="473"/>
      <c r="H270" s="471">
        <v>338</v>
      </c>
      <c r="I270" s="72" t="str">
        <f>IF(ISBLANK(H270)," ",IF(ISTEXT(H270)," ",IF(H270&lt;=Нормативы!$H$266,"МСМК",IF(H270&lt;=Нормативы!$H$267,"МС",IF(H270&lt;=Нормативы!$H$268,"КМС",IF(H270&lt;=Нормативы!$H$269,"I",IF(H270&lt;=Нормативы!$H$270,"II",IF(H270&lt;=Нормативы!$H$271,"III","б/р"))))))))</f>
        <v>II</v>
      </c>
      <c r="J270" s="72" t="str">
        <f>IF(ISBLANK(H270)," ",IF(ISTEXT(H270)," ",IF(H270&lt;=Нормативы!$H$266,"МСМК",IF(H270&lt;=Нормативы!$H$267,"МС",IF(H270&lt;=Нормативы!$H$268,"КМС",IF(H270&lt;=Нормативы!$H$269,"I",IF(H270&lt;=Нормативы!$H$270,"II",IF(H270&lt;=Нормативы!$H$271,"III","б/р"))))))))</f>
        <v>II</v>
      </c>
      <c r="K270" s="1048"/>
      <c r="L270" s="1047">
        <f t="shared" si="208"/>
        <v>337.8</v>
      </c>
      <c r="M270" s="72" t="str">
        <f>IF(ISBLANK(L270)," ",IF(ISTEXT(L270)," ",IF(L270&lt;=Нормативы!$H$266,"КМС",IF(L270&lt;=Нормативы!$H$267,"КМС",IF(L270&lt;=Нормативы!$L$268,"КМС",IF(L270&lt;=Нормативы!$L$269,"I",IF(L270&lt;=Нормативы!$L$270,"II",IF(L270&lt;=Нормативы!$L$271,"III","б/р"))))))))</f>
        <v>II</v>
      </c>
      <c r="N270" s="72" t="str">
        <f>IF(ISBLANK(L270)," ",IF(ISTEXT(L270)," ",IF(L270&lt;=Нормативы!$H$266,"КМС",IF(L270&lt;=Нормативы!$H$267,"КМС",IF(L270&lt;=Нормативы!$L$268,"КМС",IF(L270&lt;=Нормативы!$L$269,"I",IF(L270&lt;=Нормативы!$L$270,"II",IF(L270&lt;=Нормативы!$L$271,"III","б/р"))))))))</f>
        <v>II</v>
      </c>
      <c r="Q270" s="72" t="str">
        <f t="shared" ref="Q270" si="211">IF(ISBLANK(P270)," ",IF(ISTEXT(P270)," ",IF(P270&lt;=$H$266,"МСМК",IF(P270&lt;=$H$267,"МС",IF(P270&lt;=$H$268,"КМС",IF(P270&lt;=$H$269,"I",IF(P270&lt;=$H$270,"II",IF(P270&lt;=$H$271,"III","б/р"))))))))</f>
        <v xml:space="preserve"> </v>
      </c>
    </row>
    <row r="271" spans="3:27" x14ac:dyDescent="0.25">
      <c r="C271" s="473"/>
      <c r="D271" s="473"/>
      <c r="E271" s="473"/>
      <c r="F271" s="473"/>
      <c r="G271" s="473"/>
      <c r="H271" s="471">
        <v>356.5</v>
      </c>
      <c r="I271" s="72" t="str">
        <f>IF(ISBLANK(H271)," ",IF(ISTEXT(H271)," ",IF(H271&lt;=Нормативы!$H$266,"МСМК",IF(H271&lt;=Нормативы!$H$267,"МС",IF(H271&lt;=Нормативы!$H$268,"КМС",IF(H271&lt;=Нормативы!$H$269,"I",IF(H271&lt;=Нормативы!$H$270,"II",IF(H271&lt;=Нормативы!$H$271,"III","б/р"))))))))</f>
        <v>III</v>
      </c>
      <c r="J271" s="72" t="str">
        <f>IF(ISBLANK(H271)," ",IF(ISTEXT(H271)," ",IF(H271&lt;=Нормативы!$H$266,"МСМК",IF(H271&lt;=Нормативы!$H$267,"МС",IF(H271&lt;=Нормативы!$H$268,"КМС",IF(H271&lt;=Нормативы!$H$269,"I",IF(H271&lt;=Нормативы!$H$270,"II",IF(H271&lt;=Нормативы!$H$271,"III","б/р"))))))))</f>
        <v>III</v>
      </c>
      <c r="K271" s="1048"/>
      <c r="L271" s="1047">
        <f t="shared" si="208"/>
        <v>356.3</v>
      </c>
      <c r="M271" s="72" t="str">
        <f>IF(ISBLANK(L271)," ",IF(ISTEXT(L271)," ",IF(L271&lt;=Нормативы!$H$266,"КМС",IF(L271&lt;=Нормативы!$H$267,"КМС",IF(L271&lt;=Нормативы!$L$268,"КМС",IF(L271&lt;=Нормативы!$L$269,"I",IF(L271&lt;=Нормативы!$L$270,"II",IF(L271&lt;=Нормативы!$L$271,"III","б/р"))))))))</f>
        <v>III</v>
      </c>
      <c r="N271" s="72" t="str">
        <f>IF(ISBLANK(L271)," ",IF(ISTEXT(L271)," ",IF(L271&lt;=Нормативы!$H$266,"КМС",IF(L271&lt;=Нормативы!$H$267,"КМС",IF(L271&lt;=Нормативы!$L$268,"КМС",IF(L271&lt;=Нормативы!$L$269,"I",IF(L271&lt;=Нормативы!$L$270,"II",IF(L271&lt;=Нормативы!$L$271,"III","б/р"))))))))</f>
        <v>III</v>
      </c>
      <c r="Q271" s="72" t="str">
        <f t="shared" ref="Q271" si="212">IF(ISBLANK(P271)," ",IF(ISTEXT(P271)," ",IF(P271&lt;=$H$266,"МСМК",IF(P271&lt;=$H$267,"МС",IF(P271&lt;=$H$268,"КМС",IF(P271&lt;=$H$269,"I",IF(P271&lt;=$H$270,"II",IF(P271&lt;=$H$271,"III","б/р"))))))))</f>
        <v xml:space="preserve"> </v>
      </c>
    </row>
    <row r="272" spans="3:27" x14ac:dyDescent="0.25">
      <c r="C272" s="473"/>
      <c r="D272" s="473"/>
      <c r="E272" s="473"/>
      <c r="F272" s="473"/>
      <c r="G272" s="473"/>
      <c r="H272" s="471"/>
      <c r="I272" s="473"/>
      <c r="J272" s="473"/>
      <c r="K272" s="1048"/>
      <c r="L272" s="473"/>
      <c r="M272" s="473"/>
      <c r="N272" s="473"/>
      <c r="Q272" s="473"/>
    </row>
    <row r="273" spans="3:17" ht="13.05" hidden="1" x14ac:dyDescent="0.3">
      <c r="C273" s="467" t="s">
        <v>160</v>
      </c>
      <c r="D273" s="468"/>
      <c r="E273" s="468"/>
      <c r="F273" s="467"/>
      <c r="G273" s="467"/>
      <c r="H273" s="469"/>
      <c r="I273" s="473"/>
      <c r="J273" s="473"/>
      <c r="K273" s="1057"/>
      <c r="L273" s="473"/>
      <c r="M273" s="473"/>
      <c r="N273" s="473"/>
      <c r="Q273" s="473"/>
    </row>
    <row r="274" spans="3:17" ht="13.05" hidden="1" x14ac:dyDescent="0.3">
      <c r="C274" s="18"/>
      <c r="D274" s="407"/>
      <c r="E274" s="407"/>
      <c r="F274" s="18"/>
      <c r="G274" s="18"/>
      <c r="H274" s="471">
        <v>637.29999999999995</v>
      </c>
      <c r="I274" s="473"/>
      <c r="J274" s="473"/>
      <c r="K274" s="1048"/>
      <c r="L274" s="473"/>
      <c r="M274" s="473"/>
      <c r="N274" s="473"/>
      <c r="Q274" s="473"/>
    </row>
    <row r="275" spans="3:17" ht="13.05" hidden="1" x14ac:dyDescent="0.3">
      <c r="C275" s="18"/>
      <c r="D275" s="407"/>
      <c r="E275" s="407"/>
      <c r="F275" s="18"/>
      <c r="G275" s="18"/>
      <c r="H275" s="471">
        <v>657.2</v>
      </c>
      <c r="I275" s="473"/>
      <c r="J275" s="473"/>
      <c r="K275" s="1048"/>
      <c r="L275" s="473"/>
      <c r="M275" s="473"/>
      <c r="N275" s="473"/>
      <c r="Q275" s="473"/>
    </row>
    <row r="276" spans="3:17" ht="13.05" hidden="1" x14ac:dyDescent="0.3">
      <c r="C276" s="18"/>
      <c r="D276" s="407"/>
      <c r="E276" s="407"/>
      <c r="F276" s="18"/>
      <c r="G276" s="18"/>
      <c r="H276" s="471">
        <v>717</v>
      </c>
      <c r="I276" s="473"/>
      <c r="J276" s="473"/>
      <c r="K276" s="1048"/>
      <c r="L276" s="473"/>
      <c r="M276" s="473"/>
      <c r="N276" s="473"/>
      <c r="Q276" s="473"/>
    </row>
    <row r="277" spans="3:17" ht="13.05" hidden="1" x14ac:dyDescent="0.3">
      <c r="C277" s="18"/>
      <c r="D277" s="407"/>
      <c r="E277" s="407"/>
      <c r="F277" s="18"/>
      <c r="G277" s="18"/>
      <c r="H277" s="471">
        <v>748.8</v>
      </c>
      <c r="I277" s="473"/>
      <c r="J277" s="473"/>
      <c r="K277" s="1048"/>
      <c r="L277" s="473"/>
      <c r="M277" s="473"/>
      <c r="N277" s="473"/>
      <c r="Q277" s="473"/>
    </row>
    <row r="278" spans="3:17" ht="13.05" hidden="1" x14ac:dyDescent="0.3">
      <c r="C278" s="18"/>
      <c r="D278" s="407"/>
      <c r="E278" s="407"/>
      <c r="F278" s="18"/>
      <c r="G278" s="18"/>
      <c r="H278" s="471">
        <v>828.5</v>
      </c>
      <c r="I278" s="473"/>
      <c r="J278" s="473"/>
      <c r="K278" s="1048"/>
      <c r="L278" s="473"/>
      <c r="M278" s="473"/>
      <c r="N278" s="473"/>
      <c r="Q278" s="473"/>
    </row>
    <row r="279" spans="3:17" ht="13.05" hidden="1" x14ac:dyDescent="0.3">
      <c r="C279" s="18"/>
      <c r="D279" s="407"/>
      <c r="E279" s="407"/>
      <c r="F279" s="18"/>
      <c r="G279" s="18"/>
      <c r="H279" s="471">
        <v>912.2</v>
      </c>
      <c r="I279" s="473"/>
      <c r="J279" s="473"/>
      <c r="K279" s="1048"/>
      <c r="L279" s="473"/>
      <c r="M279" s="473"/>
      <c r="N279" s="473"/>
      <c r="Q279" s="473"/>
    </row>
    <row r="280" spans="3:17" ht="13.05" hidden="1" x14ac:dyDescent="0.3">
      <c r="C280" s="18"/>
      <c r="D280" s="407"/>
      <c r="E280" s="407"/>
      <c r="F280" s="18"/>
      <c r="G280" s="18"/>
      <c r="H280" s="471"/>
      <c r="I280" s="473"/>
      <c r="J280" s="473"/>
      <c r="K280" s="1048"/>
      <c r="L280" s="473"/>
      <c r="M280" s="473"/>
      <c r="N280" s="473"/>
      <c r="Q280" s="473"/>
    </row>
    <row r="281" spans="3:17" ht="13.05" hidden="1" x14ac:dyDescent="0.3">
      <c r="C281" s="467" t="s">
        <v>161</v>
      </c>
      <c r="D281" s="473"/>
      <c r="E281" s="473"/>
      <c r="F281" s="473"/>
      <c r="G281" s="473"/>
      <c r="H281" s="469"/>
      <c r="I281" s="473"/>
      <c r="J281" s="473"/>
      <c r="K281" s="1057"/>
      <c r="L281" s="473"/>
      <c r="M281" s="473"/>
      <c r="N281" s="473"/>
      <c r="Q281" s="473"/>
    </row>
    <row r="282" spans="3:17" ht="13.05" hidden="1" x14ac:dyDescent="0.3">
      <c r="C282" s="18"/>
      <c r="D282" s="473"/>
      <c r="E282" s="473"/>
      <c r="F282" s="473"/>
      <c r="G282" s="473"/>
      <c r="H282" s="471">
        <v>604.4</v>
      </c>
      <c r="I282" s="473"/>
      <c r="J282" s="473"/>
      <c r="K282" s="1048"/>
      <c r="L282" s="473"/>
      <c r="M282" s="473"/>
      <c r="N282" s="473"/>
      <c r="Q282" s="473"/>
    </row>
    <row r="283" spans="3:17" ht="13.05" hidden="1" x14ac:dyDescent="0.3">
      <c r="C283" s="18"/>
      <c r="D283" s="473"/>
      <c r="E283" s="473"/>
      <c r="F283" s="473"/>
      <c r="G283" s="473"/>
      <c r="H283" s="471">
        <v>622.6</v>
      </c>
      <c r="I283" s="473"/>
      <c r="J283" s="473"/>
      <c r="K283" s="1048"/>
      <c r="L283" s="473"/>
      <c r="M283" s="473"/>
      <c r="N283" s="473"/>
      <c r="Q283" s="473"/>
    </row>
    <row r="284" spans="3:17" ht="13.05" hidden="1" x14ac:dyDescent="0.3">
      <c r="C284" s="18"/>
      <c r="D284" s="473"/>
      <c r="E284" s="473"/>
      <c r="F284" s="473"/>
      <c r="G284" s="473"/>
      <c r="H284" s="471">
        <v>640.79999999999995</v>
      </c>
      <c r="I284" s="473"/>
      <c r="J284" s="473"/>
      <c r="K284" s="1048"/>
      <c r="L284" s="473"/>
      <c r="M284" s="473"/>
      <c r="N284" s="473"/>
      <c r="Q284" s="473"/>
    </row>
    <row r="285" spans="3:17" ht="13.05" hidden="1" x14ac:dyDescent="0.3">
      <c r="C285" s="18"/>
      <c r="D285" s="473"/>
      <c r="E285" s="473"/>
      <c r="F285" s="473"/>
      <c r="G285" s="473"/>
      <c r="H285" s="471">
        <v>710</v>
      </c>
      <c r="I285" s="473"/>
      <c r="J285" s="473"/>
      <c r="K285" s="1048"/>
      <c r="L285" s="473"/>
      <c r="M285" s="473"/>
      <c r="N285" s="473"/>
      <c r="Q285" s="473"/>
    </row>
    <row r="286" spans="3:17" ht="13.05" hidden="1" x14ac:dyDescent="0.3">
      <c r="C286" s="18"/>
      <c r="D286" s="473"/>
      <c r="E286" s="473"/>
      <c r="F286" s="473"/>
      <c r="G286" s="473"/>
      <c r="H286" s="471">
        <v>746.4</v>
      </c>
      <c r="I286" s="473"/>
      <c r="J286" s="473"/>
      <c r="K286" s="1048"/>
      <c r="L286" s="473"/>
      <c r="M286" s="473"/>
      <c r="N286" s="473"/>
      <c r="Q286" s="473"/>
    </row>
    <row r="287" spans="3:17" ht="13.05" hidden="1" x14ac:dyDescent="0.3">
      <c r="C287" s="18"/>
      <c r="D287" s="473"/>
      <c r="E287" s="473"/>
      <c r="F287" s="473"/>
      <c r="G287" s="473"/>
      <c r="H287" s="471">
        <v>826.5</v>
      </c>
      <c r="I287" s="473"/>
      <c r="J287" s="473"/>
      <c r="K287" s="1048"/>
      <c r="L287" s="473"/>
      <c r="M287" s="473"/>
      <c r="N287" s="473"/>
      <c r="Q287" s="473"/>
    </row>
    <row r="288" spans="3:17" ht="13.05" hidden="1" x14ac:dyDescent="0.3">
      <c r="C288" s="473"/>
      <c r="D288" s="473"/>
      <c r="E288" s="473"/>
      <c r="F288" s="473"/>
      <c r="G288" s="473"/>
      <c r="H288" s="471"/>
      <c r="I288" s="473"/>
      <c r="J288" s="473"/>
      <c r="K288" s="1048"/>
      <c r="L288" s="473"/>
      <c r="M288" s="473"/>
      <c r="N288" s="473"/>
      <c r="Q288" s="473"/>
    </row>
    <row r="289" spans="3:29" ht="18" x14ac:dyDescent="0.25">
      <c r="C289" s="467" t="s">
        <v>164</v>
      </c>
      <c r="D289" s="468"/>
      <c r="E289" s="468"/>
      <c r="F289" s="467"/>
      <c r="G289" s="467"/>
      <c r="H289" s="469"/>
      <c r="I289" s="473"/>
      <c r="J289" s="473"/>
      <c r="K289" s="1057"/>
      <c r="L289" s="473"/>
      <c r="M289" s="473"/>
      <c r="N289" s="473"/>
      <c r="O289" s="1064"/>
      <c r="P289" s="1045"/>
      <c r="Q289" s="473"/>
      <c r="R289" s="1055"/>
      <c r="S289" s="1055"/>
      <c r="T289" s="1055"/>
      <c r="U289" s="1055"/>
      <c r="V289" s="1055"/>
      <c r="W289" s="1055"/>
      <c r="X289" s="1055"/>
      <c r="Y289" s="1055"/>
      <c r="Z289" s="1055"/>
      <c r="AA289" s="1055"/>
      <c r="AB289" s="1055"/>
      <c r="AC289" s="1055"/>
    </row>
    <row r="290" spans="3:29" x14ac:dyDescent="0.25">
      <c r="C290" s="18"/>
      <c r="D290" s="407"/>
      <c r="E290" s="407"/>
      <c r="F290" s="18"/>
      <c r="G290" s="18"/>
      <c r="H290" s="471">
        <v>16.7</v>
      </c>
      <c r="I290" s="72" t="str">
        <f>IF(ISBLANK(H290)," ",IF(ISTEXT(H290)," ",IF(H290&lt;=Нормативы!$H$290,"МСМК",IF(H290&lt;=Нормативы!$H$291,"МС",IF(H290&lt;=Нормативы!$H$292,"КМС",IF(H290&lt;=Нормативы!$H$293,"I",IF(H290&lt;=Нормативы!$H$294,"II",IF(H290&lt;=Нормативы!$H$295,"III","б/р"))))))))</f>
        <v>МСМК</v>
      </c>
      <c r="J290" s="72" t="str">
        <f>IF(ISBLANK(H290)," ",IF(ISTEXT(H290)," ",IF(H290&lt;=Нормативы!$H$290,"МСМК",IF(H290&lt;=Нормативы!$H$291,"МС",IF(H290&lt;=Нормативы!$H$292,"КМС",IF(H290&lt;=Нормативы!$H$293,"I",IF(H290&lt;=Нормативы!$H$294,"II",IF(H290&lt;=Нормативы!$H$295,"III","б/р"))))))))</f>
        <v>МСМК</v>
      </c>
      <c r="K290" s="1048"/>
      <c r="L290" s="471"/>
      <c r="M290" s="72" t="str">
        <f>IF(ISBLANK(L290)," ",IF(ISTEXT(L290)," ",IF(L290&lt;=Нормативы!$H$290,"КМС",IF(L290&lt;=Нормативы!$H$291,"КМС",IF(L290&lt;=Нормативы!$L$292,"КМС",IF(L290&lt;=Нормативы!$L$293,"I",IF(L290&lt;=Нормативы!$L$294,"II",IF(L290&lt;=Нормативы!$L$295,"III","б/р"))))))))</f>
        <v xml:space="preserve"> </v>
      </c>
      <c r="N290" s="72" t="str">
        <f>IF(ISBLANK(L290)," ",IF(ISTEXT(L290)," ",IF(L290&lt;=16.7,"МСМК",IF(L290&lt;=17.5,"МС",IF(L290&lt;=18.2,"КМС",IF(L290&lt;=19.4,"I",IF(L290&lt;=21.1,"II",IF(L290&lt;=22.9,"III","б/р"))))))))</f>
        <v xml:space="preserve"> </v>
      </c>
      <c r="O290" s="407"/>
      <c r="P290" s="1045"/>
      <c r="Q290" s="72" t="str">
        <f>IF(ISBLANK(P290)," ",IF(ISTEXT(P290)," ",IF(P290&lt;=$H$290,"МСМК",IF(P290&lt;=$H$291,"МС",IF(P290&lt;=$H$292,"КМС",IF(P290&lt;=$H$293,"I",IF(P290&lt;=$H$294,"II",IF(P290&lt;=$H$295,"III","б/р"))))))))</f>
        <v xml:space="preserve"> </v>
      </c>
      <c r="R290" s="1056"/>
      <c r="S290" s="1056"/>
      <c r="T290" s="1056"/>
      <c r="U290" s="1056"/>
      <c r="V290" s="1056"/>
      <c r="W290" s="1056"/>
      <c r="X290" s="1056"/>
      <c r="Y290" s="1056"/>
      <c r="Z290" s="1056"/>
      <c r="AA290" s="1056"/>
      <c r="AB290" s="1056"/>
      <c r="AC290" s="1056"/>
    </row>
    <row r="291" spans="3:29" x14ac:dyDescent="0.25">
      <c r="C291" s="18"/>
      <c r="D291" s="407"/>
      <c r="E291" s="407"/>
      <c r="F291" s="18"/>
      <c r="G291" s="18"/>
      <c r="H291" s="471">
        <v>17.3</v>
      </c>
      <c r="I291" s="72" t="str">
        <f>IF(ISBLANK(H291)," ",IF(ISTEXT(H291)," ",IF(H291&lt;=Нормативы!$H$290,"МСМК",IF(H291&lt;=Нормативы!$H$291,"МС",IF(H291&lt;=Нормативы!$H$292,"КМС",IF(H291&lt;=Нормативы!$H$293,"I",IF(H291&lt;=Нормативы!$H$294,"II",IF(H291&lt;=Нормативы!$H$295,"III","б/р"))))))))</f>
        <v>МС</v>
      </c>
      <c r="J291" s="72" t="str">
        <f>IF(ISBLANK(H291)," ",IF(ISTEXT(H291)," ",IF(H291&lt;=Нормативы!$H$290,"МСМК",IF(H291&lt;=Нормативы!$H$291,"МС",IF(H291&lt;=Нормативы!$H$292,"КМС",IF(H291&lt;=Нормативы!$H$293,"I",IF(H291&lt;=Нормативы!$H$294,"II",IF(H291&lt;=Нормативы!$H$295,"III","б/р"))))))))</f>
        <v>МС</v>
      </c>
      <c r="K291" s="1048"/>
      <c r="L291" s="471"/>
      <c r="M291" s="72" t="str">
        <f>IF(ISBLANK(L291)," ",IF(ISTEXT(L291)," ",IF(L291&lt;=Нормативы!$H$290,"КМС",IF(L291&lt;=Нормативы!$H$291,"КМС",IF(L291&lt;=Нормативы!$L$292,"КМС",IF(L291&lt;=Нормативы!$L$293,"I",IF(L291&lt;=Нормативы!$L$294,"II",IF(L291&lt;=Нормативы!$L$295,"III","б/р"))))))))</f>
        <v xml:space="preserve"> </v>
      </c>
      <c r="N291" s="72" t="str">
        <f>IF(ISBLANK(L291)," ",IF(ISTEXT(L291)," ",IF(L291&lt;=16.7,"МСМК",IF(L291&lt;=17.5,"МС",IF(L291&lt;=18.2,"КМС",IF(L291&lt;=19.4,"I",IF(L291&lt;=21.1,"II",IF(L291&lt;=22.9,"III","б/р"))))))))</f>
        <v xml:space="preserve"> </v>
      </c>
      <c r="O291" s="407"/>
      <c r="Q291" s="72" t="str">
        <f t="shared" ref="Q291" si="213">IF(ISBLANK(P291)," ",IF(ISTEXT(P291)," ",IF(P291&lt;=$H$290,"МСМК",IF(P291&lt;=$H$291,"МС",IF(P291&lt;=$H$292,"КМС",IF(P291&lt;=$H$293,"I",IF(P291&lt;=$H$294,"II",IF(P291&lt;=$H$295,"III","б/р"))))))))</f>
        <v xml:space="preserve"> </v>
      </c>
    </row>
    <row r="292" spans="3:29" x14ac:dyDescent="0.25">
      <c r="C292" s="18"/>
      <c r="D292" s="407"/>
      <c r="E292" s="407"/>
      <c r="F292" s="18"/>
      <c r="G292" s="18"/>
      <c r="H292" s="471">
        <v>18.2</v>
      </c>
      <c r="I292" s="72" t="str">
        <f>IF(ISBLANK(H292)," ",IF(ISTEXT(H292)," ",IF(H292&lt;=Нормативы!$H$290,"МСМК",IF(H292&lt;=Нормативы!$H$291,"МС",IF(H292&lt;=Нормативы!$H$292,"КМС",IF(H292&lt;=Нормативы!$H$293,"I",IF(H292&lt;=Нормативы!$H$294,"II",IF(H292&lt;=Нормативы!$H$295,"III","б/р"))))))))</f>
        <v>КМС</v>
      </c>
      <c r="J292" s="72" t="str">
        <f>IF(ISBLANK(H292)," ",IF(ISTEXT(H292)," ",IF(H292&lt;=Нормативы!$H$290,"МСМК",IF(H292&lt;=Нормативы!$H$291,"МС",IF(H292&lt;=Нормативы!$H$292,"КМС",IF(H292&lt;=Нормативы!$H$293,"I",IF(H292&lt;=Нормативы!$H$294,"II",IF(H292&lt;=Нормативы!$H$295,"III","б/р"))))))))</f>
        <v>КМС</v>
      </c>
      <c r="K292" s="1048"/>
      <c r="L292" s="1047">
        <f t="shared" ref="L292:L295" si="214">H292-0.2</f>
        <v>18</v>
      </c>
      <c r="M292" s="72" t="str">
        <f>IF(ISBLANK(L292)," ",IF(ISTEXT(L292)," ",IF(L292&lt;=Нормативы!$H$290,"КМС",IF(L292&lt;=Нормативы!$H$291,"КМС",IF(L292&lt;=Нормативы!$L$292,"КМС",IF(L292&lt;=Нормативы!$L$293,"I",IF(L292&lt;=Нормативы!$L$294,"II",IF(L292&lt;=Нормативы!$L$295,"III","б/р"))))))))</f>
        <v>КМС</v>
      </c>
      <c r="N292" s="72" t="str">
        <f>IF(ISBLANK(L292)," ",IF(ISTEXT(L292)," ",IF(L292&lt;=Нормативы!$H$290,"КМС",IF(L292&lt;=Нормативы!$H$291,"КМС",IF(L292&lt;=Нормативы!$L$292,"КМС",IF(L292&lt;=Нормативы!$L$293,"I",IF(L292&lt;=Нормативы!$L$294,"II",IF(L292&lt;=Нормативы!$L$295,"III","б/р"))))))))</f>
        <v>КМС</v>
      </c>
      <c r="O292" s="407"/>
      <c r="Q292" s="72" t="str">
        <f t="shared" ref="Q292" si="215">IF(ISBLANK(P292)," ",IF(ISTEXT(P292)," ",IF(P292&lt;=$H$290,"МСМК",IF(P292&lt;=$H$291,"МС",IF(P292&lt;=$H$292,"КМС",IF(P292&lt;=$H$293,"I",IF(P292&lt;=$H$294,"II",IF(P292&lt;=$H$295,"III","б/р"))))))))</f>
        <v xml:space="preserve"> </v>
      </c>
    </row>
    <row r="293" spans="3:29" x14ac:dyDescent="0.25">
      <c r="C293" s="18"/>
      <c r="D293" s="407"/>
      <c r="E293" s="407"/>
      <c r="F293" s="18"/>
      <c r="G293" s="18"/>
      <c r="H293" s="471">
        <v>19.3</v>
      </c>
      <c r="I293" s="72" t="str">
        <f>IF(ISBLANK(H293)," ",IF(ISTEXT(H293)," ",IF(H293&lt;=Нормативы!$H$290,"МСМК",IF(H293&lt;=Нормативы!$H$291,"МС",IF(H293&lt;=Нормативы!$H$292,"КМС",IF(H293&lt;=Нормативы!$H$293,"I",IF(H293&lt;=Нормативы!$H$294,"II",IF(H293&lt;=Нормативы!$H$295,"III","б/р"))))))))</f>
        <v>I</v>
      </c>
      <c r="J293" s="72" t="str">
        <f>IF(ISBLANK(H293)," ",IF(ISTEXT(H293)," ",IF(H293&lt;=Нормативы!$H$290,"МСМК",IF(H293&lt;=Нормативы!$H$291,"МС",IF(H293&lt;=Нормативы!$H$292,"КМС",IF(H293&lt;=Нормативы!$H$293,"I",IF(H293&lt;=Нормативы!$H$294,"II",IF(H293&lt;=Нормативы!$H$295,"III","б/р"))))))))</f>
        <v>I</v>
      </c>
      <c r="K293" s="1048"/>
      <c r="L293" s="1047">
        <f t="shared" si="214"/>
        <v>19.100000000000001</v>
      </c>
      <c r="M293" s="72" t="str">
        <f>IF(ISBLANK(L293)," ",IF(ISTEXT(L293)," ",IF(L293&lt;=Нормативы!$H$290,"КМС",IF(L293&lt;=Нормативы!$H$291,"КМС",IF(L293&lt;=Нормативы!$L$292,"КМС",IF(L293&lt;=Нормативы!$L$293,"I",IF(L293&lt;=Нормативы!$L$294,"II",IF(L293&lt;=Нормативы!$L$295,"III","б/р"))))))))</f>
        <v>I</v>
      </c>
      <c r="N293" s="72" t="str">
        <f>IF(ISBLANK(L293)," ",IF(ISTEXT(L293)," ",IF(L293&lt;=Нормативы!$H$290,"КМС",IF(L293&lt;=Нормативы!$H$291,"КМС",IF(L293&lt;=Нормативы!$L$292,"КМС",IF(L293&lt;=Нормативы!$L$293,"I",IF(L293&lt;=Нормативы!$L$294,"II",IF(L293&lt;=Нормативы!$L$295,"III","б/р"))))))))</f>
        <v>I</v>
      </c>
      <c r="O293" s="407"/>
      <c r="Q293" s="72" t="str">
        <f t="shared" ref="Q293" si="216">IF(ISBLANK(P293)," ",IF(ISTEXT(P293)," ",IF(P293&lt;=$H$290,"МСМК",IF(P293&lt;=$H$291,"МС",IF(P293&lt;=$H$292,"КМС",IF(P293&lt;=$H$293,"I",IF(P293&lt;=$H$294,"II",IF(P293&lt;=$H$295,"III","б/р"))))))))</f>
        <v xml:space="preserve"> </v>
      </c>
    </row>
    <row r="294" spans="3:29" x14ac:dyDescent="0.25">
      <c r="C294" s="18"/>
      <c r="D294" s="407"/>
      <c r="E294" s="407"/>
      <c r="F294" s="18"/>
      <c r="G294" s="18"/>
      <c r="H294" s="471">
        <v>21.099999999999998</v>
      </c>
      <c r="I294" s="72" t="str">
        <f>IF(ISBLANK(H294)," ",IF(ISTEXT(H294)," ",IF(H294&lt;=Нормативы!$H$290,"МСМК",IF(H294&lt;=Нормативы!$H$291,"МС",IF(H294&lt;=Нормативы!$H$292,"КМС",IF(H294&lt;=Нормативы!$H$293,"I",IF(H294&lt;=Нормативы!$H$294,"II",IF(H294&lt;=Нормативы!$H$295,"III","б/р"))))))))</f>
        <v>II</v>
      </c>
      <c r="J294" s="72" t="str">
        <f>IF(ISBLANK(H294)," ",IF(ISTEXT(H294)," ",IF(H294&lt;=Нормативы!$H$290,"МСМК",IF(H294&lt;=Нормативы!$H$291,"МС",IF(H294&lt;=Нормативы!$H$292,"КМС",IF(H294&lt;=Нормативы!$H$293,"I",IF(H294&lt;=Нормативы!$H$294,"II",IF(H294&lt;=Нормативы!$H$295,"III","б/р"))))))))</f>
        <v>II</v>
      </c>
      <c r="K294" s="1048"/>
      <c r="L294" s="1047">
        <f t="shared" si="214"/>
        <v>20.9</v>
      </c>
      <c r="M294" s="72" t="str">
        <f>IF(ISBLANK(L294)," ",IF(ISTEXT(L294)," ",IF(L294&lt;=Нормативы!$H$290,"КМС",IF(L294&lt;=Нормативы!$H$291,"КМС",IF(L294&lt;=Нормативы!$L$292,"КМС",IF(L294&lt;=Нормативы!$L$293,"I",IF(L294&lt;=Нормативы!$L$294,"II",IF(L294&lt;=Нормативы!$L$295,"III","б/р"))))))))</f>
        <v>II</v>
      </c>
      <c r="N294" s="72" t="str">
        <f>IF(ISBLANK(L294)," ",IF(ISTEXT(L294)," ",IF(L294&lt;=Нормативы!$H$290,"КМС",IF(L294&lt;=Нормативы!$H$291,"КМС",IF(L294&lt;=Нормативы!$L$292,"КМС",IF(L294&lt;=Нормативы!$L$293,"I",IF(L294&lt;=Нормативы!$L$294,"II",IF(L294&lt;=Нормативы!$L$295,"III","б/р"))))))))</f>
        <v>II</v>
      </c>
      <c r="O294" s="407"/>
      <c r="Q294" s="72" t="str">
        <f t="shared" ref="Q294" si="217">IF(ISBLANK(P294)," ",IF(ISTEXT(P294)," ",IF(P294&lt;=$H$290,"МСМК",IF(P294&lt;=$H$291,"МС",IF(P294&lt;=$H$292,"КМС",IF(P294&lt;=$H$293,"I",IF(P294&lt;=$H$294,"II",IF(P294&lt;=$H$295,"III","б/р"))))))))</f>
        <v xml:space="preserve"> </v>
      </c>
    </row>
    <row r="295" spans="3:29" x14ac:dyDescent="0.25">
      <c r="C295" s="18"/>
      <c r="D295" s="407"/>
      <c r="E295" s="407"/>
      <c r="F295" s="18"/>
      <c r="G295" s="18"/>
      <c r="H295" s="471">
        <v>22.9</v>
      </c>
      <c r="I295" s="72" t="str">
        <f>IF(ISBLANK(H295)," ",IF(ISTEXT(H295)," ",IF(H295&lt;=Нормативы!$H$290,"МСМК",IF(H295&lt;=Нормативы!$H$291,"МС",IF(H295&lt;=Нормативы!$H$292,"КМС",IF(H295&lt;=Нормативы!$H$293,"I",IF(H295&lt;=Нормативы!$H$294,"II",IF(H295&lt;=Нормативы!$H$295,"III","б/р"))))))))</f>
        <v>III</v>
      </c>
      <c r="J295" s="72" t="str">
        <f>IF(ISBLANK(H295)," ",IF(ISTEXT(H295)," ",IF(H295&lt;=Нормативы!$H$290,"МСМК",IF(H295&lt;=Нормативы!$H$291,"МС",IF(H295&lt;=Нормативы!$H$292,"КМС",IF(H295&lt;=Нормативы!$H$293,"I",IF(H295&lt;=Нормативы!$H$294,"II",IF(H295&lt;=Нормативы!$H$295,"III","б/р"))))))))</f>
        <v>III</v>
      </c>
      <c r="K295" s="1048"/>
      <c r="L295" s="1047">
        <f t="shared" si="214"/>
        <v>22.7</v>
      </c>
      <c r="M295" s="72" t="str">
        <f>IF(ISBLANK(L295)," ",IF(ISTEXT(L295)," ",IF(L295&lt;=Нормативы!$H$290,"КМС",IF(L295&lt;=Нормативы!$H$291,"КМС",IF(L295&lt;=Нормативы!$L$292,"КМС",IF(L295&lt;=Нормативы!$L$293,"I",IF(L295&lt;=Нормативы!$L$294,"II",IF(L295&lt;=Нормативы!$L$295,"III","б/р"))))))))</f>
        <v>III</v>
      </c>
      <c r="N295" s="72" t="str">
        <f>IF(ISBLANK(L295)," ",IF(ISTEXT(L295)," ",IF(L295&lt;=Нормативы!$H$290,"КМС",IF(L295&lt;=Нормативы!$H$291,"КМС",IF(L295&lt;=Нормативы!$L$292,"КМС",IF(L295&lt;=Нормативы!$L$293,"I",IF(L295&lt;=Нормативы!$L$294,"II",IF(L295&lt;=Нормативы!$L$295,"III","б/р"))))))))</f>
        <v>III</v>
      </c>
      <c r="O295" s="407"/>
      <c r="Q295" s="72" t="str">
        <f t="shared" ref="Q295" si="218">IF(ISBLANK(P295)," ",IF(ISTEXT(P295)," ",IF(P295&lt;=$H$290,"МСМК",IF(P295&lt;=$H$291,"МС",IF(P295&lt;=$H$292,"КМС",IF(P295&lt;=$H$293,"I",IF(P295&lt;=$H$294,"II",IF(P295&lt;=$H$295,"III","б/р"))))))))</f>
        <v xml:space="preserve"> </v>
      </c>
    </row>
    <row r="296" spans="3:29" x14ac:dyDescent="0.25">
      <c r="C296" s="18"/>
      <c r="D296" s="407"/>
      <c r="E296" s="407"/>
      <c r="F296" s="18"/>
      <c r="G296" s="18"/>
      <c r="H296" s="471"/>
      <c r="I296" s="473"/>
      <c r="J296" s="473"/>
      <c r="K296" s="1048"/>
      <c r="L296" s="473"/>
      <c r="M296" s="473"/>
      <c r="N296" s="473"/>
      <c r="P296" s="1055"/>
      <c r="Q296" s="473"/>
      <c r="R296" s="1055"/>
      <c r="S296" s="1055"/>
      <c r="T296" s="1055"/>
      <c r="U296" s="1055"/>
      <c r="V296" s="1055"/>
      <c r="W296" s="1055"/>
      <c r="X296" s="1055"/>
      <c r="Y296" s="1055"/>
      <c r="Z296" s="1055"/>
      <c r="AA296" s="1055"/>
    </row>
    <row r="297" spans="3:29" x14ac:dyDescent="0.25">
      <c r="C297" s="467" t="s">
        <v>165</v>
      </c>
      <c r="D297" s="407"/>
      <c r="E297" s="407"/>
      <c r="F297" s="18"/>
      <c r="G297" s="18"/>
      <c r="H297" s="471"/>
      <c r="I297" s="473"/>
      <c r="J297" s="473"/>
      <c r="K297" s="1057"/>
      <c r="L297" s="473"/>
      <c r="M297" s="473"/>
      <c r="N297" s="473"/>
      <c r="P297" s="1056"/>
      <c r="Q297" s="473"/>
      <c r="R297" s="1056"/>
      <c r="S297" s="1056"/>
      <c r="T297" s="1056"/>
      <c r="U297" s="1056"/>
      <c r="V297" s="1056"/>
      <c r="W297" s="1056"/>
      <c r="X297" s="1056"/>
      <c r="Y297" s="1056"/>
      <c r="Z297" s="1056"/>
      <c r="AA297" s="1056"/>
    </row>
    <row r="298" spans="3:29" x14ac:dyDescent="0.25">
      <c r="C298" s="473"/>
      <c r="D298" s="473"/>
      <c r="E298" s="473"/>
      <c r="F298" s="473"/>
      <c r="G298" s="473"/>
      <c r="H298" s="471">
        <v>14.7</v>
      </c>
      <c r="I298" s="72" t="str">
        <f>IF(ISBLANK(H298)," ",IF(ISTEXT(H298)," ",IF(H298&lt;=Нормативы!$H$298,"МСМК",IF(H298&lt;=Нормативы!$H$299,"МС",IF(H298&lt;=Нормативы!$H$300,"КМС",IF(H298&lt;=Нормативы!$H$301,"I",IF(H298&lt;=Нормативы!$H$302,"II",IF(H298&lt;=Нормативы!$H$303,"III","б/р"))))))))</f>
        <v>МСМК</v>
      </c>
      <c r="J298" s="72" t="str">
        <f>IF(ISBLANK(H298)," ",IF(ISTEXT(H298)," ",IF(H298&lt;=Нормативы!$H$298,"МСМК",IF(H298&lt;=Нормативы!$H$299,"МС",IF(H298&lt;=Нормативы!$H$300,"КМС",IF(H298&lt;=Нормативы!$H$301,"I",IF(H298&lt;=Нормативы!$H$302,"II",IF(H298&lt;=Нормативы!$H$303,"III","б/р"))))))))</f>
        <v>МСМК</v>
      </c>
      <c r="K298" s="1048"/>
      <c r="L298" s="471"/>
      <c r="M298" s="72" t="str">
        <f>IF(ISBLANK(L298)," ",IF(ISTEXT(L298)," ",IF(L298&lt;=Нормативы!$H$298,"КМС",IF(L298&lt;=Нормативы!$H$299,"КМС",IF(L298&lt;=Нормативы!$L$300,"КМС",IF(L298&lt;=Нормативы!$L$301,"I",IF(L298&lt;=Нормативы!$L$302,"II",IF(L298&lt;=Нормативы!$L$303,"III","б/р"))))))))</f>
        <v xml:space="preserve"> </v>
      </c>
      <c r="N298" s="72" t="str">
        <f>IF(ISBLANK(L298)," ",IF(ISTEXT(L298)," ",IF(L298&lt;=14.9,"МСМК",IF(L298&lt;=15.6,"МС",IF(L298&lt;=16.2,"КМС",IF(L298&lt;=17.3,"I",IF(L298&lt;=18.8,"II",IF(L298&lt;=20.4,"III","б/р"))))))))</f>
        <v xml:space="preserve"> </v>
      </c>
      <c r="O298" s="407"/>
      <c r="P298" s="1056"/>
      <c r="Q298" s="72" t="str">
        <f>IF(ISBLANK(P298)," ",IF(ISTEXT(P298)," ",IF(P298&lt;=$H$298,"МСМК",IF(P298&lt;=$H$299,"МС",IF(P298&lt;=$H$300,"КМС",IF(P298&lt;=$H$301,"I",IF(P298&lt;=$H$302,"II",IF(P298&lt;=$H$303,"III","б/р"))))))))</f>
        <v xml:space="preserve"> </v>
      </c>
      <c r="R298" s="1056"/>
      <c r="S298" s="1056"/>
      <c r="T298" s="1056"/>
      <c r="U298" s="1056"/>
      <c r="V298" s="1056"/>
      <c r="W298" s="1056"/>
      <c r="X298" s="1056"/>
      <c r="Y298" s="1056"/>
      <c r="Z298" s="1056"/>
      <c r="AA298" s="1056"/>
    </row>
    <row r="299" spans="3:29" x14ac:dyDescent="0.25">
      <c r="C299" s="473"/>
      <c r="D299" s="473"/>
      <c r="E299" s="473"/>
      <c r="F299" s="473"/>
      <c r="G299" s="473"/>
      <c r="H299" s="471">
        <v>15.4</v>
      </c>
      <c r="I299" s="72" t="str">
        <f>IF(ISBLANK(H299)," ",IF(ISTEXT(H299)," ",IF(H299&lt;=Нормативы!$H$298,"МСМК",IF(H299&lt;=Нормативы!$H$299,"МС",IF(H299&lt;=Нормативы!$H$300,"КМС",IF(H299&lt;=Нормативы!$H$301,"I",IF(H299&lt;=Нормативы!$H$302,"II",IF(H299&lt;=Нормативы!$H$303,"III","б/р"))))))))</f>
        <v>МС</v>
      </c>
      <c r="J299" s="72" t="str">
        <f>IF(ISBLANK(H299)," ",IF(ISTEXT(H299)," ",IF(H299&lt;=Нормативы!$H$298,"МСМК",IF(H299&lt;=Нормативы!$H$299,"МС",IF(H299&lt;=Нормативы!$H$300,"КМС",IF(H299&lt;=Нормативы!$H$301,"I",IF(H299&lt;=Нормативы!$H$302,"II",IF(H299&lt;=Нормативы!$H$303,"III","б/р"))))))))</f>
        <v>МС</v>
      </c>
      <c r="K299" s="1048"/>
      <c r="L299" s="471"/>
      <c r="M299" s="72" t="str">
        <f>IF(ISBLANK(L299)," ",IF(ISTEXT(L299)," ",IF(L299&lt;=Нормативы!$H$298,"КМС",IF(L299&lt;=Нормативы!$H$299,"КМС",IF(L299&lt;=Нормативы!$L$300,"КМС",IF(L299&lt;=Нормативы!$L$301,"I",IF(L299&lt;=Нормативы!$L$302,"II",IF(L299&lt;=Нормативы!$L$303,"III","б/р"))))))))</f>
        <v xml:space="preserve"> </v>
      </c>
      <c r="N299" s="72" t="str">
        <f>IF(ISBLANK(L299)," ",IF(ISTEXT(L299)," ",IF(L299&lt;=14.9,"МСМК",IF(L299&lt;=15.6,"МС",IF(L299&lt;=16.2,"КМС",IF(L299&lt;=17.3,"I",IF(L299&lt;=18.8,"II",IF(L299&lt;=20.4,"III","б/р"))))))))</f>
        <v xml:space="preserve"> </v>
      </c>
      <c r="O299" s="407"/>
      <c r="Q299" s="72" t="str">
        <f t="shared" ref="Q299" si="219">IF(ISBLANK(P299)," ",IF(ISTEXT(P299)," ",IF(P299&lt;=$H$298,"МСМК",IF(P299&lt;=$H$299,"МС",IF(P299&lt;=$H$300,"КМС",IF(P299&lt;=$H$301,"I",IF(P299&lt;=$H$302,"II",IF(P299&lt;=$H$303,"III","б/р"))))))))</f>
        <v xml:space="preserve"> </v>
      </c>
    </row>
    <row r="300" spans="3:29" x14ac:dyDescent="0.25">
      <c r="C300" s="473"/>
      <c r="D300" s="473"/>
      <c r="E300" s="473"/>
      <c r="F300" s="473"/>
      <c r="G300" s="473"/>
      <c r="H300" s="471">
        <v>16.2</v>
      </c>
      <c r="I300" s="72" t="str">
        <f>IF(ISBLANK(H300)," ",IF(ISTEXT(H300)," ",IF(H300&lt;=Нормативы!$H$298,"МСМК",IF(H300&lt;=Нормативы!$H$299,"МС",IF(H300&lt;=Нормативы!$H$300,"КМС",IF(H300&lt;=Нормативы!$H$301,"I",IF(H300&lt;=Нормативы!$H$302,"II",IF(H300&lt;=Нормативы!$H$303,"III","б/р"))))))))</f>
        <v>КМС</v>
      </c>
      <c r="J300" s="72" t="str">
        <f>IF(ISBLANK(H300)," ",IF(ISTEXT(H300)," ",IF(H300&lt;=Нормативы!$H$298,"МСМК",IF(H300&lt;=Нормативы!$H$299,"МС",IF(H300&lt;=Нормативы!$H$300,"КМС",IF(H300&lt;=Нормативы!$H$301,"I",IF(H300&lt;=Нормативы!$H$302,"II",IF(H300&lt;=Нормативы!$H$303,"III","б/р"))))))))</f>
        <v>КМС</v>
      </c>
      <c r="K300" s="1048"/>
      <c r="L300" s="1047">
        <f t="shared" ref="L300:L303" si="220">H300-0.2</f>
        <v>16</v>
      </c>
      <c r="M300" s="72" t="str">
        <f>IF(ISBLANK(L300)," ",IF(ISTEXT(L300)," ",IF(L300&lt;=Нормативы!$H$298,"КМС",IF(L300&lt;=Нормативы!$H$299,"КМС",IF(L300&lt;=Нормативы!$L$300,"КМС",IF(L300&lt;=Нормативы!$L$301,"I",IF(L300&lt;=Нормативы!$L$302,"II",IF(L300&lt;=Нормативы!$L$303,"III","б/р"))))))))</f>
        <v>КМС</v>
      </c>
      <c r="N300" s="72" t="str">
        <f>IF(ISBLANK(L300)," ",IF(ISTEXT(L300)," ",IF(L300&lt;=Нормативы!$H$298,"КМС",IF(L300&lt;=Нормативы!$H$299,"КМС",IF(L300&lt;=Нормативы!$L$300,"КМС",IF(L300&lt;=Нормативы!$L$301,"I",IF(L300&lt;=Нормативы!$L$302,"II",IF(L300&lt;=Нормативы!$L$303,"III","б/р"))))))))</f>
        <v>КМС</v>
      </c>
      <c r="O300" s="407"/>
      <c r="Q300" s="72" t="str">
        <f t="shared" ref="Q300" si="221">IF(ISBLANK(P300)," ",IF(ISTEXT(P300)," ",IF(P300&lt;=$H$298,"МСМК",IF(P300&lt;=$H$299,"МС",IF(P300&lt;=$H$300,"КМС",IF(P300&lt;=$H$301,"I",IF(P300&lt;=$H$302,"II",IF(P300&lt;=$H$303,"III","б/р"))))))))</f>
        <v xml:space="preserve"> </v>
      </c>
    </row>
    <row r="301" spans="3:29" x14ac:dyDescent="0.25">
      <c r="C301" s="473"/>
      <c r="D301" s="473"/>
      <c r="E301" s="473"/>
      <c r="F301" s="473"/>
      <c r="G301" s="473"/>
      <c r="H301" s="471">
        <v>17.2</v>
      </c>
      <c r="I301" s="72" t="str">
        <f>IF(ISBLANK(H301)," ",IF(ISTEXT(H301)," ",IF(H301&lt;=Нормативы!$H$298,"МСМК",IF(H301&lt;=Нормативы!$H$299,"МС",IF(H301&lt;=Нормативы!$H$300,"КМС",IF(H301&lt;=Нормативы!$H$301,"I",IF(H301&lt;=Нормативы!$H$302,"II",IF(H301&lt;=Нормативы!$H$303,"III","б/р"))))))))</f>
        <v>I</v>
      </c>
      <c r="J301" s="72" t="str">
        <f>IF(ISBLANK(H301)," ",IF(ISTEXT(H301)," ",IF(H301&lt;=Нормативы!$H$298,"МСМК",IF(H301&lt;=Нормативы!$H$299,"МС",IF(H301&lt;=Нормативы!$H$300,"КМС",IF(H301&lt;=Нормативы!$H$301,"I",IF(H301&lt;=Нормативы!$H$302,"II",IF(H301&lt;=Нормативы!$H$303,"III","б/р"))))))))</f>
        <v>I</v>
      </c>
      <c r="K301" s="1048"/>
      <c r="L301" s="1047">
        <f t="shared" si="220"/>
        <v>17</v>
      </c>
      <c r="M301" s="72" t="str">
        <f>IF(ISBLANK(L301)," ",IF(ISTEXT(L301)," ",IF(L301&lt;=Нормативы!$H$298,"КМС",IF(L301&lt;=Нормативы!$H$299,"КМС",IF(L301&lt;=Нормативы!$L$300,"КМС",IF(L301&lt;=Нормативы!$L$301,"I",IF(L301&lt;=Нормативы!$L$302,"II",IF(L301&lt;=Нормативы!$L$303,"III","б/р"))))))))</f>
        <v>I</v>
      </c>
      <c r="N301" s="72" t="str">
        <f>IF(ISBLANK(L301)," ",IF(ISTEXT(L301)," ",IF(L301&lt;=Нормативы!$H$298,"КМС",IF(L301&lt;=Нормативы!$H$299,"КМС",IF(L301&lt;=Нормативы!$L$300,"КМС",IF(L301&lt;=Нормативы!$L$301,"I",IF(L301&lt;=Нормативы!$L$302,"II",IF(L301&lt;=Нормативы!$L$303,"III","б/р"))))))))</f>
        <v>I</v>
      </c>
      <c r="O301" s="407"/>
      <c r="Q301" s="72" t="str">
        <f t="shared" ref="Q301" si="222">IF(ISBLANK(P301)," ",IF(ISTEXT(P301)," ",IF(P301&lt;=$H$298,"МСМК",IF(P301&lt;=$H$299,"МС",IF(P301&lt;=$H$300,"КМС",IF(P301&lt;=$H$301,"I",IF(P301&lt;=$H$302,"II",IF(P301&lt;=$H$303,"III","б/р"))))))))</f>
        <v xml:space="preserve"> </v>
      </c>
    </row>
    <row r="302" spans="3:29" x14ac:dyDescent="0.25">
      <c r="C302" s="473"/>
      <c r="D302" s="473"/>
      <c r="E302" s="473"/>
      <c r="F302" s="473"/>
      <c r="G302" s="473"/>
      <c r="H302" s="471">
        <v>18.7</v>
      </c>
      <c r="I302" s="72" t="str">
        <f>IF(ISBLANK(H302)," ",IF(ISTEXT(H302)," ",IF(H302&lt;=Нормативы!$H$298,"МСМК",IF(H302&lt;=Нормативы!$H$299,"МС",IF(H302&lt;=Нормативы!$H$300,"КМС",IF(H302&lt;=Нормативы!$H$301,"I",IF(H302&lt;=Нормативы!$H$302,"II",IF(H302&lt;=Нормативы!$H$303,"III","б/р"))))))))</f>
        <v>II</v>
      </c>
      <c r="J302" s="72" t="str">
        <f>IF(ISBLANK(H302)," ",IF(ISTEXT(H302)," ",IF(H302&lt;=Нормативы!$H$298,"МСМК",IF(H302&lt;=Нормативы!$H$299,"МС",IF(H302&lt;=Нормативы!$H$300,"КМС",IF(H302&lt;=Нормативы!$H$301,"I",IF(H302&lt;=Нормативы!$H$302,"II",IF(H302&lt;=Нормативы!$H$303,"III","б/р"))))))))</f>
        <v>II</v>
      </c>
      <c r="K302" s="1048"/>
      <c r="L302" s="1047">
        <f t="shared" si="220"/>
        <v>18.5</v>
      </c>
      <c r="M302" s="72" t="str">
        <f>IF(ISBLANK(L302)," ",IF(ISTEXT(L302)," ",IF(L302&lt;=Нормативы!$H$298,"КМС",IF(L302&lt;=Нормативы!$H$299,"КМС",IF(L302&lt;=Нормативы!$L$300,"КМС",IF(L302&lt;=Нормативы!$L$301,"I",IF(L302&lt;=Нормативы!$L$302,"II",IF(L302&lt;=Нормативы!$L$303,"III","б/р"))))))))</f>
        <v>II</v>
      </c>
      <c r="N302" s="72" t="str">
        <f>IF(ISBLANK(L302)," ",IF(ISTEXT(L302)," ",IF(L302&lt;=Нормативы!$H$298,"КМС",IF(L302&lt;=Нормативы!$H$299,"КМС",IF(L302&lt;=Нормативы!$L$300,"КМС",IF(L302&lt;=Нормативы!$L$301,"I",IF(L302&lt;=Нормативы!$L$302,"II",IF(L302&lt;=Нормативы!$L$303,"III","б/р"))))))))</f>
        <v>II</v>
      </c>
      <c r="O302" s="407"/>
      <c r="Q302" s="72" t="str">
        <f t="shared" ref="Q302" si="223">IF(ISBLANK(P302)," ",IF(ISTEXT(P302)," ",IF(P302&lt;=$H$298,"МСМК",IF(P302&lt;=$H$299,"МС",IF(P302&lt;=$H$300,"КМС",IF(P302&lt;=$H$301,"I",IF(P302&lt;=$H$302,"II",IF(P302&lt;=$H$303,"III","б/р"))))))))</f>
        <v xml:space="preserve"> </v>
      </c>
    </row>
    <row r="303" spans="3:29" x14ac:dyDescent="0.25">
      <c r="C303" s="473"/>
      <c r="D303" s="473"/>
      <c r="E303" s="473"/>
      <c r="F303" s="473"/>
      <c r="G303" s="473"/>
      <c r="H303" s="471">
        <v>20.2</v>
      </c>
      <c r="I303" s="72" t="str">
        <f>IF(ISBLANK(H303)," ",IF(ISTEXT(H303)," ",IF(H303&lt;=Нормативы!$H$298,"МСМК",IF(H303&lt;=Нормативы!$H$299,"МС",IF(H303&lt;=Нормативы!$H$300,"КМС",IF(H303&lt;=Нормативы!$H$301,"I",IF(H303&lt;=Нормативы!$H$302,"II",IF(H303&lt;=Нормативы!$H$303,"III","б/р"))))))))</f>
        <v>III</v>
      </c>
      <c r="J303" s="72" t="str">
        <f>IF(ISBLANK(H303)," ",IF(ISTEXT(H303)," ",IF(H303&lt;=Нормативы!$H$298,"МСМК",IF(H303&lt;=Нормативы!$H$299,"МС",IF(H303&lt;=Нормативы!$H$300,"КМС",IF(H303&lt;=Нормативы!$H$301,"I",IF(H303&lt;=Нормативы!$H$302,"II",IF(H303&lt;=Нормативы!$H$303,"III","б/р"))))))))</f>
        <v>III</v>
      </c>
      <c r="K303" s="1048"/>
      <c r="L303" s="1047">
        <f t="shared" si="220"/>
        <v>20</v>
      </c>
      <c r="M303" s="72" t="str">
        <f>IF(ISBLANK(L303)," ",IF(ISTEXT(L303)," ",IF(L303&lt;=Нормативы!$H$298,"КМС",IF(L303&lt;=Нормативы!$H$299,"КМС",IF(L303&lt;=Нормативы!$L$300,"КМС",IF(L303&lt;=Нормативы!$L$301,"I",IF(L303&lt;=Нормативы!$L$302,"II",IF(L303&lt;=Нормативы!$L$303,"III","б/р"))))))))</f>
        <v>III</v>
      </c>
      <c r="N303" s="72" t="str">
        <f>IF(ISBLANK(L303)," ",IF(ISTEXT(L303)," ",IF(L303&lt;=Нормативы!$H$298,"КМС",IF(L303&lt;=Нормативы!$H$299,"КМС",IF(L303&lt;=Нормативы!$L$300,"КМС",IF(L303&lt;=Нормативы!$L$301,"I",IF(L303&lt;=Нормативы!$L$302,"II",IF(L303&lt;=Нормативы!$L$303,"III","б/р"))))))))</f>
        <v>III</v>
      </c>
      <c r="O303" s="407"/>
      <c r="Q303" s="72" t="str">
        <f t="shared" ref="Q303" si="224">IF(ISBLANK(P303)," ",IF(ISTEXT(P303)," ",IF(P303&lt;=$H$298,"МСМК",IF(P303&lt;=$H$299,"МС",IF(P303&lt;=$H$300,"КМС",IF(P303&lt;=$H$301,"I",IF(P303&lt;=$H$302,"II",IF(P303&lt;=$H$303,"III","б/р"))))))))</f>
        <v xml:space="preserve"> </v>
      </c>
    </row>
    <row r="304" spans="3:29" x14ac:dyDescent="0.25">
      <c r="C304" s="473"/>
      <c r="D304" s="473"/>
      <c r="E304" s="473"/>
      <c r="F304" s="473"/>
      <c r="G304" s="473"/>
      <c r="H304" s="471"/>
      <c r="I304" s="72"/>
      <c r="J304" s="72"/>
      <c r="K304" s="1048"/>
      <c r="L304" s="471"/>
      <c r="M304" s="72"/>
      <c r="N304" s="72"/>
      <c r="O304" s="407"/>
      <c r="Q304" s="72"/>
    </row>
    <row r="305" spans="3:17" x14ac:dyDescent="0.25">
      <c r="C305" s="478" t="s">
        <v>406</v>
      </c>
      <c r="I305" s="473"/>
      <c r="J305" s="473"/>
      <c r="K305" s="1057"/>
      <c r="L305" s="473"/>
      <c r="M305" s="473"/>
      <c r="N305" s="473"/>
      <c r="Q305" s="473"/>
    </row>
    <row r="306" spans="3:17" x14ac:dyDescent="0.25">
      <c r="C306" s="473"/>
      <c r="D306" s="473"/>
      <c r="E306" s="473"/>
      <c r="F306" s="473"/>
      <c r="H306" s="753"/>
      <c r="I306" s="72"/>
      <c r="J306" s="754" t="s">
        <v>773</v>
      </c>
      <c r="K306" s="1062"/>
      <c r="L306" s="753">
        <v>160</v>
      </c>
      <c r="M306" s="72" t="str">
        <f>IF(ISBLANK(L306)," ",IF(ISTEXT(L306)," ",IF(L306&gt;=Нормативы!$L$306,"МСМК",IF(L306&gt;=Нормативы!$L$307,"МС",IF(L306&gt;=Нормативы!$L$308,"КМС",IF(L306&gt;=Нормативы!$L$309,"I",IF(L306&gt;=Нормативы!$L$310,"II",IF(L306&gt;=Нормативы!$L$311,"III","б/р"))))))))</f>
        <v>МСМК</v>
      </c>
      <c r="N306" s="72" t="str">
        <f>IF(ISBLANK(L306)," ",IF(ISTEXT(L306)," ",IF(L306&gt;=Нормативы!$L$306,"МСМК",IF(L306&gt;=Нормативы!$L$307,"МС",IF(L306&gt;=Нормативы!$L$308,"КМС",IF(L306&gt;=Нормативы!$L$309,"I",IF(L306&gt;=Нормативы!$L$310,"II",IF(L306&gt;=Нормативы!$L$311,"III","б/р"))))))))</f>
        <v>МСМК</v>
      </c>
      <c r="O306" s="72"/>
      <c r="Q306" s="72" t="str">
        <f>IF(ISBLANK(P306)," ",IF(ISTEXT(P306)," ",IF(P306&gt;=$L$306,"МСМК",IF(P306&gt;=$L$307,"МС",IF(P306&gt;=$L$308,"КМС",IF(P306&gt;=$L$309,"I",IF(P306&gt;=$L$310,"II",IF(P306&gt;=$L$311,"III","б/р"))))))))</f>
        <v xml:space="preserve"> </v>
      </c>
    </row>
    <row r="307" spans="3:17" x14ac:dyDescent="0.25">
      <c r="C307" s="473"/>
      <c r="D307" s="473"/>
      <c r="E307" s="473"/>
      <c r="F307" s="473"/>
      <c r="H307" s="753"/>
      <c r="I307" s="72"/>
      <c r="J307" s="754" t="s">
        <v>773</v>
      </c>
      <c r="K307" s="1062"/>
      <c r="L307" s="753">
        <v>130</v>
      </c>
      <c r="M307" s="72" t="str">
        <f>IF(ISBLANK(L307)," ",IF(ISTEXT(L307)," ",IF(L307&gt;=Нормативы!$L$306,"МСМК",IF(L307&gt;=Нормативы!$L$307,"МС",IF(L307&gt;=Нормативы!$L$308,"КМС",IF(L307&gt;=Нормативы!$L$309,"I",IF(L307&gt;=Нормативы!$L$310,"II",IF(L307&gt;=Нормативы!$L$311,"III","б/р"))))))))</f>
        <v>МС</v>
      </c>
      <c r="N307" s="72" t="str">
        <f>IF(ISBLANK(L307)," ",IF(ISTEXT(L307)," ",IF(L307&gt;=Нормативы!$L$306,"МСМК",IF(L307&gt;=Нормативы!$L$307,"МС",IF(L307&gt;=Нормативы!$L$308,"КМС",IF(L307&gt;=Нормативы!$L$309,"I",IF(L307&gt;=Нормативы!$L$310,"II",IF(L307&gt;=Нормативы!$L$311,"III","б/р"))))))))</f>
        <v>МС</v>
      </c>
      <c r="O307" s="72"/>
      <c r="Q307" s="72" t="str">
        <f t="shared" ref="Q307" si="225">IF(ISBLANK(P307)," ",IF(ISTEXT(P307)," ",IF(P307&gt;=$L$306,"МСМК",IF(P307&gt;=$L$307,"МС",IF(P307&gt;=$L$308,"КМС",IF(P307&gt;=$L$309,"I",IF(P307&gt;=$L$310,"II",IF(P307&gt;=$L$311,"III","б/р"))))))))</f>
        <v xml:space="preserve"> </v>
      </c>
    </row>
    <row r="308" spans="3:17" x14ac:dyDescent="0.25">
      <c r="C308" s="473"/>
      <c r="D308" s="473"/>
      <c r="E308" s="473"/>
      <c r="F308" s="473"/>
      <c r="H308" s="753"/>
      <c r="I308" s="72"/>
      <c r="J308" s="754" t="s">
        <v>773</v>
      </c>
      <c r="K308" s="1062"/>
      <c r="L308" s="753">
        <v>105</v>
      </c>
      <c r="M308" s="72" t="str">
        <f>IF(ISBLANK(L308)," ",IF(ISTEXT(L308)," ",IF(L308&gt;=Нормативы!$L$306,"МСМК",IF(L308&gt;=Нормативы!$L$307,"МС",IF(L308&gt;=Нормативы!$L$308,"КМС",IF(L308&gt;=Нормативы!$L$309,"I",IF(L308&gt;=Нормативы!$L$310,"II",IF(L308&gt;=Нормативы!$L$311,"III","б/р"))))))))</f>
        <v>КМС</v>
      </c>
      <c r="N308" s="72" t="str">
        <f>IF(ISBLANK(L308)," ",IF(ISTEXT(L308)," ",IF(L308&gt;=Нормативы!$L$306,"МСМК",IF(L308&gt;=Нормативы!$L$307,"МС",IF(L308&gt;=Нормативы!$L$308,"КМС",IF(L308&gt;=Нормативы!$L$309,"I",IF(L308&gt;=Нормативы!$L$310,"II",IF(L308&gt;=Нормативы!$L$311,"III","б/р"))))))))</f>
        <v>КМС</v>
      </c>
      <c r="O308" s="72"/>
      <c r="Q308" s="72" t="str">
        <f t="shared" ref="Q308" si="226">IF(ISBLANK(P308)," ",IF(ISTEXT(P308)," ",IF(P308&gt;=$L$306,"МСМК",IF(P308&gt;=$L$307,"МС",IF(P308&gt;=$L$308,"КМС",IF(P308&gt;=$L$309,"I",IF(P308&gt;=$L$310,"II",IF(P308&gt;=$L$311,"III","б/р"))))))))</f>
        <v xml:space="preserve"> </v>
      </c>
    </row>
    <row r="309" spans="3:17" x14ac:dyDescent="0.25">
      <c r="C309" s="473"/>
      <c r="D309" s="473"/>
      <c r="E309" s="473"/>
      <c r="F309" s="473"/>
      <c r="H309" s="753"/>
      <c r="I309" s="72"/>
      <c r="J309" s="754" t="s">
        <v>773</v>
      </c>
      <c r="K309" s="1062"/>
      <c r="L309" s="753">
        <v>91</v>
      </c>
      <c r="M309" s="72" t="str">
        <f>IF(ISBLANK(L309)," ",IF(ISTEXT(L309)," ",IF(L309&gt;=Нормативы!$L$306,"МСМК",IF(L309&gt;=Нормативы!$L$307,"МС",IF(L309&gt;=Нормативы!$L$308,"КМС",IF(L309&gt;=Нормативы!$L$309,"I",IF(L309&gt;=Нормативы!$L$310,"II",IF(L309&gt;=Нормативы!$L$311,"III","б/р"))))))))</f>
        <v>I</v>
      </c>
      <c r="N309" s="72" t="str">
        <f>IF(ISBLANK(L309)," ",IF(ISTEXT(L309)," ",IF(L309&gt;=Нормативы!$L$306,"МСМК",IF(L309&gt;=Нормативы!$L$307,"МС",IF(L309&gt;=Нормативы!$L$308,"КМС",IF(L309&gt;=Нормативы!$L$309,"I",IF(L309&gt;=Нормативы!$L$310,"II",IF(L309&gt;=Нормативы!$L$311,"III","б/р"))))))))</f>
        <v>I</v>
      </c>
      <c r="O309" s="72"/>
      <c r="Q309" s="72" t="str">
        <f t="shared" ref="Q309" si="227">IF(ISBLANK(P309)," ",IF(ISTEXT(P309)," ",IF(P309&gt;=$L$306,"МСМК",IF(P309&gt;=$L$307,"МС",IF(P309&gt;=$L$308,"КМС",IF(P309&gt;=$L$309,"I",IF(P309&gt;=$L$310,"II",IF(P309&gt;=$L$311,"III","б/р"))))))))</f>
        <v xml:space="preserve"> </v>
      </c>
    </row>
    <row r="310" spans="3:17" x14ac:dyDescent="0.25">
      <c r="C310" s="473"/>
      <c r="D310" s="473"/>
      <c r="E310" s="473"/>
      <c r="F310" s="473"/>
      <c r="H310" s="753"/>
      <c r="I310" s="72"/>
      <c r="J310" s="754" t="s">
        <v>773</v>
      </c>
      <c r="K310" s="1062"/>
      <c r="L310" s="753">
        <v>73</v>
      </c>
      <c r="M310" s="72" t="str">
        <f>IF(ISBLANK(L310)," ",IF(ISTEXT(L310)," ",IF(L310&gt;=Нормативы!$L$306,"МСМК",IF(L310&gt;=Нормативы!$L$307,"МС",IF(L310&gt;=Нормативы!$L$308,"КМС",IF(L310&gt;=Нормативы!$L$309,"I",IF(L310&gt;=Нормативы!$L$310,"II",IF(L310&gt;=Нормативы!$L$311,"III","б/р"))))))))</f>
        <v>II</v>
      </c>
      <c r="N310" s="72" t="str">
        <f>IF(ISBLANK(L310)," ",IF(ISTEXT(L310)," ",IF(L310&gt;=Нормативы!$L$306,"МСМК",IF(L310&gt;=Нормативы!$L$307,"МС",IF(L310&gt;=Нормативы!$L$308,"КМС",IF(L310&gt;=Нормативы!$L$309,"I",IF(L310&gt;=Нормативы!$L$310,"II",IF(L310&gt;=Нормативы!$L$311,"III","б/р"))))))))</f>
        <v>II</v>
      </c>
      <c r="O310" s="72"/>
      <c r="Q310" s="72" t="str">
        <f t="shared" ref="Q310" si="228">IF(ISBLANK(P310)," ",IF(ISTEXT(P310)," ",IF(P310&gt;=$L$306,"МСМК",IF(P310&gt;=$L$307,"МС",IF(P310&gt;=$L$308,"КМС",IF(P310&gt;=$L$309,"I",IF(P310&gt;=$L$310,"II",IF(P310&gt;=$L$311,"III","б/р"))))))))</f>
        <v xml:space="preserve"> </v>
      </c>
    </row>
    <row r="311" spans="3:17" x14ac:dyDescent="0.25">
      <c r="C311" s="473"/>
      <c r="D311" s="473"/>
      <c r="E311" s="473"/>
      <c r="F311" s="473"/>
      <c r="H311" s="753"/>
      <c r="I311" s="72"/>
      <c r="J311" s="754" t="s">
        <v>773</v>
      </c>
      <c r="K311" s="1062"/>
      <c r="L311" s="753">
        <v>55</v>
      </c>
      <c r="M311" s="72" t="str">
        <f>IF(ISBLANK(L311)," ",IF(ISTEXT(L311)," ",IF(L311&gt;=Нормативы!$L$306,"МСМК",IF(L311&gt;=Нормативы!$L$307,"МС",IF(L311&gt;=Нормативы!$L$308,"КМС",IF(L311&gt;=Нормативы!$L$309,"I",IF(L311&gt;=Нормативы!$L$310,"II",IF(L311&gt;=Нормативы!$L$311,"III","б/р"))))))))</f>
        <v>III</v>
      </c>
      <c r="N311" s="72" t="str">
        <f>IF(ISBLANK(L311)," ",IF(ISTEXT(L311)," ",IF(L311&gt;=Нормативы!$L$306,"МСМК",IF(L311&gt;=Нормативы!$L$307,"МС",IF(L311&gt;=Нормативы!$L$308,"КМС",IF(L311&gt;=Нормативы!$L$309,"I",IF(L311&gt;=Нормативы!$L$310,"II",IF(L311&gt;=Нормативы!$L$311,"III","б/р"))))))))</f>
        <v>III</v>
      </c>
      <c r="O311" s="72"/>
      <c r="Q311" s="72" t="str">
        <f t="shared" ref="Q311" si="229">IF(ISBLANK(P311)," ",IF(ISTEXT(P311)," ",IF(P311&gt;=$L$306,"МСМК",IF(P311&gt;=$L$307,"МС",IF(P311&gt;=$L$308,"КМС",IF(P311&gt;=$L$309,"I",IF(P311&gt;=$L$310,"II",IF(P311&gt;=$L$311,"III","б/р"))))))))</f>
        <v xml:space="preserve"> </v>
      </c>
    </row>
    <row r="312" spans="3:17" x14ac:dyDescent="0.25">
      <c r="C312" s="478"/>
      <c r="H312" s="473"/>
      <c r="I312" s="473"/>
      <c r="K312" s="1057"/>
      <c r="L312" s="473"/>
      <c r="M312" s="473"/>
      <c r="N312" s="473"/>
      <c r="Q312" s="473"/>
    </row>
    <row r="313" spans="3:17" x14ac:dyDescent="0.25">
      <c r="C313" s="478" t="s">
        <v>438</v>
      </c>
      <c r="H313" s="473"/>
      <c r="I313" s="473"/>
      <c r="K313" s="1057"/>
      <c r="L313" s="473"/>
      <c r="M313" s="473"/>
      <c r="N313" s="473"/>
      <c r="Q313" s="473"/>
    </row>
    <row r="314" spans="3:17" x14ac:dyDescent="0.25">
      <c r="C314" s="473"/>
      <c r="D314" s="473"/>
      <c r="E314" s="473"/>
      <c r="F314" s="473"/>
      <c r="H314" s="753"/>
      <c r="I314" s="72"/>
      <c r="J314" s="754" t="s">
        <v>773</v>
      </c>
      <c r="K314" s="1062"/>
      <c r="L314" s="753">
        <v>188</v>
      </c>
      <c r="M314" s="72" t="str">
        <f>IF(ISBLANK(L314)," ",IF(ISTEXT(L314)," ",IF(L314&gt;=Нормативы!$L$314,"МСМК",IF(L314&gt;=Нормативы!$L$315,"МС",IF(L314&gt;=Нормативы!$L$316,"КМС",IF(L314&gt;=Нормативы!$L$317,"I",IF(L314&gt;=Нормативы!$L$318,"II",IF(L314&gt;=Нормативы!$L$319,"III","б/р"))))))))</f>
        <v>МСМК</v>
      </c>
      <c r="N314" s="72" t="str">
        <f>IF(ISBLANK(L314)," ",IF(ISTEXT(L314)," ",IF(L314&gt;=Нормативы!$L$314,"МСМК",IF(L314&gt;=Нормативы!$L$315,"МС",IF(L314&gt;=Нормативы!$L$316,"КМС",IF(L314&gt;=Нормативы!$L$317,"I",IF(L314&gt;=Нормативы!$L$318,"II",IF(L314&gt;=Нормативы!$L$319,"III","б/р"))))))))</f>
        <v>МСМК</v>
      </c>
      <c r="O314" s="72"/>
      <c r="Q314" s="72" t="str">
        <f>IF(ISBLANK(P314)," ",IF(ISTEXT(P314)," ",IF(P314&gt;=$L$314,"МСМК",IF(P314&gt;=$L$315,"МС",IF(P314&gt;=$L$316,"КМС",IF(P314&gt;=$L$317,"I",IF(P314&gt;=$L$318,"II",IF(P314&gt;=$L$319,"III","б/р"))))))))</f>
        <v xml:space="preserve"> </v>
      </c>
    </row>
    <row r="315" spans="3:17" x14ac:dyDescent="0.25">
      <c r="C315" s="473"/>
      <c r="D315" s="473"/>
      <c r="E315" s="473"/>
      <c r="F315" s="473"/>
      <c r="H315" s="753"/>
      <c r="I315" s="72"/>
      <c r="J315" s="754" t="s">
        <v>773</v>
      </c>
      <c r="K315" s="1062"/>
      <c r="L315" s="753">
        <v>160</v>
      </c>
      <c r="M315" s="72" t="str">
        <f>IF(ISBLANK(L315)," ",IF(ISTEXT(L315)," ",IF(L315&gt;=Нормативы!$L$314,"МСМК",IF(L315&gt;=Нормативы!$L$315,"МС",IF(L315&gt;=Нормативы!$L$316,"КМС",IF(L315&gt;=Нормативы!$L$317,"I",IF(L315&gt;=Нормативы!$L$318,"II",IF(L315&gt;=Нормативы!$L$319,"III","б/р"))))))))</f>
        <v>МС</v>
      </c>
      <c r="N315" s="72" t="str">
        <f>IF(ISBLANK(L315)," ",IF(ISTEXT(L315)," ",IF(L315&gt;=Нормативы!$L$314,"МСМК",IF(L315&gt;=Нормативы!$L$315,"МС",IF(L315&gt;=Нормативы!$L$316,"КМС",IF(L315&gt;=Нормативы!$L$317,"I",IF(L315&gt;=Нормативы!$L$318,"II",IF(L315&gt;=Нормативы!$L$319,"III","б/р"))))))))</f>
        <v>МС</v>
      </c>
      <c r="O315" s="72"/>
      <c r="Q315" s="72" t="str">
        <f t="shared" ref="Q315" si="230">IF(ISBLANK(P315)," ",IF(ISTEXT(P315)," ",IF(P315&gt;=$L$314,"МСМК",IF(P315&gt;=$L$315,"МС",IF(P315&gt;=$L$316,"КМС",IF(P315&gt;=$L$317,"I",IF(P315&gt;=$L$318,"II",IF(P315&gt;=$L$319,"III","б/р"))))))))</f>
        <v xml:space="preserve"> </v>
      </c>
    </row>
    <row r="316" spans="3:17" x14ac:dyDescent="0.25">
      <c r="C316" s="473"/>
      <c r="D316" s="473"/>
      <c r="E316" s="473"/>
      <c r="F316" s="473"/>
      <c r="H316" s="753"/>
      <c r="I316" s="72"/>
      <c r="J316" s="754" t="s">
        <v>773</v>
      </c>
      <c r="K316" s="1062"/>
      <c r="L316" s="753">
        <v>140</v>
      </c>
      <c r="M316" s="72" t="str">
        <f>IF(ISBLANK(L316)," ",IF(ISTEXT(L316)," ",IF(L316&gt;=Нормативы!$L$314,"МСМК",IF(L316&gt;=Нормативы!$L$315,"МС",IF(L316&gt;=Нормативы!$L$316,"КМС",IF(L316&gt;=Нормативы!$L$317,"I",IF(L316&gt;=Нормативы!$L$318,"II",IF(L316&gt;=Нормативы!$L$319,"III","б/р"))))))))</f>
        <v>КМС</v>
      </c>
      <c r="N316" s="72" t="str">
        <f>IF(ISBLANK(L316)," ",IF(ISTEXT(L316)," ",IF(L316&gt;=Нормативы!$L$314,"МСМК",IF(L316&gt;=Нормативы!$L$315,"МС",IF(L316&gt;=Нормативы!$L$316,"КМС",IF(L316&gt;=Нормативы!$L$317,"I",IF(L316&gt;=Нормативы!$L$318,"II",IF(L316&gt;=Нормативы!$L$319,"III","б/р"))))))))</f>
        <v>КМС</v>
      </c>
      <c r="O316" s="72"/>
      <c r="Q316" s="72" t="str">
        <f t="shared" ref="Q316" si="231">IF(ISBLANK(P316)," ",IF(ISTEXT(P316)," ",IF(P316&gt;=$L$314,"МСМК",IF(P316&gt;=$L$315,"МС",IF(P316&gt;=$L$316,"КМС",IF(P316&gt;=$L$317,"I",IF(P316&gt;=$L$318,"II",IF(P316&gt;=$L$319,"III","б/р"))))))))</f>
        <v xml:space="preserve"> </v>
      </c>
    </row>
    <row r="317" spans="3:17" x14ac:dyDescent="0.25">
      <c r="C317" s="473"/>
      <c r="D317" s="473"/>
      <c r="E317" s="473"/>
      <c r="F317" s="473"/>
      <c r="H317" s="753"/>
      <c r="I317" s="72"/>
      <c r="J317" s="754" t="s">
        <v>773</v>
      </c>
      <c r="K317" s="1062"/>
      <c r="L317" s="753">
        <v>119</v>
      </c>
      <c r="M317" s="72" t="str">
        <f>IF(ISBLANK(L317)," ",IF(ISTEXT(L317)," ",IF(L317&gt;=Нормативы!$L$314,"МСМК",IF(L317&gt;=Нормативы!$L$315,"МС",IF(L317&gt;=Нормативы!$L$316,"КМС",IF(L317&gt;=Нормативы!$L$317,"I",IF(L317&gt;=Нормативы!$L$318,"II",IF(L317&gt;=Нормативы!$L$319,"III","б/р"))))))))</f>
        <v>I</v>
      </c>
      <c r="N317" s="72" t="str">
        <f>IF(ISBLANK(L317)," ",IF(ISTEXT(L317)," ",IF(L317&gt;=Нормативы!$L$314,"МСМК",IF(L317&gt;=Нормативы!$L$315,"МС",IF(L317&gt;=Нормативы!$L$316,"КМС",IF(L317&gt;=Нормативы!$L$317,"I",IF(L317&gt;=Нормативы!$L$318,"II",IF(L317&gt;=Нормативы!$L$319,"III","б/р"))))))))</f>
        <v>I</v>
      </c>
      <c r="O317" s="72"/>
      <c r="Q317" s="72" t="str">
        <f t="shared" ref="Q317" si="232">IF(ISBLANK(P317)," ",IF(ISTEXT(P317)," ",IF(P317&gt;=$L$314,"МСМК",IF(P317&gt;=$L$315,"МС",IF(P317&gt;=$L$316,"КМС",IF(P317&gt;=$L$317,"I",IF(P317&gt;=$L$318,"II",IF(P317&gt;=$L$319,"III","б/р"))))))))</f>
        <v xml:space="preserve"> </v>
      </c>
    </row>
    <row r="318" spans="3:17" x14ac:dyDescent="0.25">
      <c r="C318" s="473"/>
      <c r="D318" s="473"/>
      <c r="E318" s="473"/>
      <c r="F318" s="473"/>
      <c r="H318" s="753"/>
      <c r="I318" s="72"/>
      <c r="J318" s="754" t="s">
        <v>773</v>
      </c>
      <c r="K318" s="1062"/>
      <c r="L318" s="753">
        <v>99</v>
      </c>
      <c r="M318" s="72" t="str">
        <f>IF(ISBLANK(L318)," ",IF(ISTEXT(L318)," ",IF(L318&gt;=Нормативы!$L$314,"МСМК",IF(L318&gt;=Нормативы!$L$315,"МС",IF(L318&gt;=Нормативы!$L$316,"КМС",IF(L318&gt;=Нормативы!$L$317,"I",IF(L318&gt;=Нормативы!$L$318,"II",IF(L318&gt;=Нормативы!$L$319,"III","б/р"))))))))</f>
        <v>II</v>
      </c>
      <c r="N318" s="72" t="str">
        <f>IF(ISBLANK(L318)," ",IF(ISTEXT(L318)," ",IF(L318&gt;=Нормативы!$L$314,"МСМК",IF(L318&gt;=Нормативы!$L$315,"МС",IF(L318&gt;=Нормативы!$L$316,"КМС",IF(L318&gt;=Нормативы!$L$317,"I",IF(L318&gt;=Нормативы!$L$318,"II",IF(L318&gt;=Нормативы!$L$319,"III","б/р"))))))))</f>
        <v>II</v>
      </c>
      <c r="O318" s="72"/>
      <c r="Q318" s="72" t="str">
        <f t="shared" ref="Q318" si="233">IF(ISBLANK(P318)," ",IF(ISTEXT(P318)," ",IF(P318&gt;=$L$314,"МСМК",IF(P318&gt;=$L$315,"МС",IF(P318&gt;=$L$316,"КМС",IF(P318&gt;=$L$317,"I",IF(P318&gt;=$L$318,"II",IF(P318&gt;=$L$319,"III","б/р"))))))))</f>
        <v xml:space="preserve"> </v>
      </c>
    </row>
    <row r="319" spans="3:17" x14ac:dyDescent="0.25">
      <c r="C319" s="473"/>
      <c r="D319" s="473"/>
      <c r="E319" s="473"/>
      <c r="F319" s="473"/>
      <c r="H319" s="753"/>
      <c r="I319" s="72"/>
      <c r="J319" s="754" t="s">
        <v>773</v>
      </c>
      <c r="K319" s="1062"/>
      <c r="L319" s="753">
        <v>78</v>
      </c>
      <c r="M319" s="72" t="str">
        <f>IF(ISBLANK(L319)," ",IF(ISTEXT(L319)," ",IF(L319&gt;=Нормативы!$L$314,"МСМК",IF(L319&gt;=Нормативы!$L$315,"МС",IF(L319&gt;=Нормативы!$L$316,"КМС",IF(L319&gt;=Нормативы!$L$317,"I",IF(L319&gt;=Нормативы!$L$318,"II",IF(L319&gt;=Нормативы!$L$319,"III","б/р"))))))))</f>
        <v>III</v>
      </c>
      <c r="N319" s="72" t="str">
        <f>IF(ISBLANK(L319)," ",IF(ISTEXT(L319)," ",IF(L319&gt;=Нормативы!$L$314,"МСМК",IF(L319&gt;=Нормативы!$L$315,"МС",IF(L319&gt;=Нормативы!$L$316,"КМС",IF(L319&gt;=Нормативы!$L$317,"I",IF(L319&gt;=Нормативы!$L$318,"II",IF(L319&gt;=Нормативы!$L$319,"III","б/р"))))))))</f>
        <v>III</v>
      </c>
      <c r="O319" s="72"/>
      <c r="Q319" s="72" t="str">
        <f t="shared" ref="Q319" si="234">IF(ISBLANK(P319)," ",IF(ISTEXT(P319)," ",IF(P319&gt;=$L$314,"МСМК",IF(P319&gt;=$L$315,"МС",IF(P319&gt;=$L$316,"КМС",IF(P319&gt;=$L$317,"I",IF(P319&gt;=$L$318,"II",IF(P319&gt;=$L$319,"III","б/р"))))))))</f>
        <v xml:space="preserve"> </v>
      </c>
    </row>
    <row r="320" spans="3:17" ht="15" customHeight="1" x14ac:dyDescent="0.25">
      <c r="C320" s="473"/>
      <c r="D320" s="473"/>
      <c r="E320" s="473"/>
      <c r="F320" s="473"/>
      <c r="H320" s="473"/>
      <c r="I320" s="473"/>
      <c r="J320" s="473"/>
      <c r="K320" s="1057"/>
      <c r="L320" s="473"/>
      <c r="M320" s="473"/>
      <c r="N320" s="473"/>
      <c r="Q320" s="473"/>
    </row>
    <row r="321" spans="3:17" x14ac:dyDescent="0.25">
      <c r="C321" s="478" t="s">
        <v>407</v>
      </c>
      <c r="H321" s="473"/>
      <c r="I321" s="473"/>
      <c r="K321" s="1057"/>
      <c r="L321" s="473"/>
      <c r="M321" s="473"/>
      <c r="N321" s="473"/>
      <c r="Q321" s="473"/>
    </row>
    <row r="322" spans="3:17" x14ac:dyDescent="0.25">
      <c r="C322" s="473"/>
      <c r="D322" s="473"/>
      <c r="E322" s="473"/>
      <c r="F322" s="473"/>
      <c r="H322" s="753"/>
      <c r="I322" s="72"/>
      <c r="J322" s="754" t="s">
        <v>773</v>
      </c>
      <c r="K322" s="1062"/>
      <c r="L322" s="753">
        <v>220</v>
      </c>
      <c r="M322" s="72" t="str">
        <f>IF(ISBLANK(L322)," ",IF(ISTEXT(L322)," ",IF(L322&gt;=Нормативы!$L$322,"МСМК",IF(L322&gt;=Нормативы!$L$323,"МС",IF(L322&gt;=Нормативы!$L$324,"КМС",IF(L322&gt;=Нормативы!$L$325,"I",IF(L322&gt;=Нормативы!$L$326,"II",IF(L322&gt;=Нормативы!$L$327,"III","б/р"))))))))</f>
        <v>МСМК</v>
      </c>
      <c r="N322" s="72" t="str">
        <f>IF(ISBLANK(L322)," ",IF(ISTEXT(L322)," ",IF(L322&gt;=Нормативы!$L$322,"МСМК",IF(L322&gt;=Нормативы!$L$323,"МС",IF(L322&gt;=Нормативы!$L$324,"КМС",IF(L322&gt;=Нормативы!$L$325,"I",IF(L322&gt;=Нормативы!$L$326,"II",IF(L322&gt;=Нормативы!$L$327,"III","б/р"))))))))</f>
        <v>МСМК</v>
      </c>
      <c r="O322" s="72"/>
      <c r="Q322" s="72" t="str">
        <f>IF(ISBLANK(P322)," ",IF(ISTEXT(P322)," ",IF(P322&gt;=$L$322,"МСМК",IF(P322&gt;=$L$323,"МС",IF(P322&gt;=$L$324,"КМС",IF(P322&gt;=$L$325,"I",IF(P322&gt;=$L$326,"II",IF(P322&gt;=$L$327,"III","б/р"))))))))</f>
        <v xml:space="preserve"> </v>
      </c>
    </row>
    <row r="323" spans="3:17" x14ac:dyDescent="0.25">
      <c r="C323" s="473"/>
      <c r="D323" s="473"/>
      <c r="E323" s="473"/>
      <c r="F323" s="473"/>
      <c r="H323" s="753"/>
      <c r="I323" s="72"/>
      <c r="J323" s="754" t="s">
        <v>773</v>
      </c>
      <c r="K323" s="1062"/>
      <c r="L323" s="753">
        <v>180</v>
      </c>
      <c r="M323" s="72" t="str">
        <f>IF(ISBLANK(L323)," ",IF(ISTEXT(L323)," ",IF(L323&gt;=Нормативы!$L$322,"МСМК",IF(L323&gt;=Нормативы!$L$323,"МС",IF(L323&gt;=Нормативы!$L$324,"КМС",IF(L323&gt;=Нормативы!$L$325,"I",IF(L323&gt;=Нормативы!$L$326,"II",IF(L323&gt;=Нормативы!$L$327,"III","б/р"))))))))</f>
        <v>МС</v>
      </c>
      <c r="N323" s="72" t="str">
        <f>IF(ISBLANK(L323)," ",IF(ISTEXT(L323)," ",IF(L323&gt;=Нормативы!$L$322,"МСМК",IF(L323&gt;=Нормативы!$L$323,"МС",IF(L323&gt;=Нормативы!$L$324,"КМС",IF(L323&gt;=Нормативы!$L$325,"I",IF(L323&gt;=Нормативы!$L$326,"II",IF(L323&gt;=Нормативы!$L$327,"III","б/р"))))))))</f>
        <v>МС</v>
      </c>
      <c r="O323" s="72"/>
      <c r="Q323" s="72" t="str">
        <f t="shared" ref="Q323" si="235">IF(ISBLANK(P323)," ",IF(ISTEXT(P323)," ",IF(P323&gt;=$L$322,"МСМК",IF(P323&gt;=$L$323,"МС",IF(P323&gt;=$L$324,"КМС",IF(P323&gt;=$L$325,"I",IF(P323&gt;=$L$326,"II",IF(P323&gt;=$L$327,"III","б/р"))))))))</f>
        <v xml:space="preserve"> </v>
      </c>
    </row>
    <row r="324" spans="3:17" x14ac:dyDescent="0.25">
      <c r="C324" s="473"/>
      <c r="D324" s="473"/>
      <c r="E324" s="473"/>
      <c r="F324" s="473"/>
      <c r="H324" s="753"/>
      <c r="I324" s="72"/>
      <c r="J324" s="754" t="s">
        <v>773</v>
      </c>
      <c r="K324" s="1062"/>
      <c r="L324" s="753">
        <v>148</v>
      </c>
      <c r="M324" s="72" t="str">
        <f>IF(ISBLANK(L324)," ",IF(ISTEXT(L324)," ",IF(L324&gt;=Нормативы!$L$322,"МСМК",IF(L324&gt;=Нормативы!$L$323,"МС",IF(L324&gt;=Нормативы!$L$324,"КМС",IF(L324&gt;=Нормативы!$L$325,"I",IF(L324&gt;=Нормативы!$L$326,"II",IF(L324&gt;=Нормативы!$L$327,"III","б/р"))))))))</f>
        <v>КМС</v>
      </c>
      <c r="N324" s="72" t="str">
        <f>IF(ISBLANK(L324)," ",IF(ISTEXT(L324)," ",IF(L324&gt;=Нормативы!$L$322,"МСМК",IF(L324&gt;=Нормативы!$L$323,"МС",IF(L324&gt;=Нормативы!$L$324,"КМС",IF(L324&gt;=Нормативы!$L$325,"I",IF(L324&gt;=Нормативы!$L$326,"II",IF(L324&gt;=Нормативы!$L$327,"III","б/р"))))))))</f>
        <v>КМС</v>
      </c>
      <c r="O324" s="72"/>
      <c r="Q324" s="72" t="str">
        <f t="shared" ref="Q324" si="236">IF(ISBLANK(P324)," ",IF(ISTEXT(P324)," ",IF(P324&gt;=$L$322,"МСМК",IF(P324&gt;=$L$323,"МС",IF(P324&gt;=$L$324,"КМС",IF(P324&gt;=$L$325,"I",IF(P324&gt;=$L$326,"II",IF(P324&gt;=$L$327,"III","б/р"))))))))</f>
        <v xml:space="preserve"> </v>
      </c>
    </row>
    <row r="325" spans="3:17" x14ac:dyDescent="0.25">
      <c r="C325" s="473"/>
      <c r="D325" s="473"/>
      <c r="E325" s="473"/>
      <c r="F325" s="473"/>
      <c r="H325" s="753"/>
      <c r="I325" s="72"/>
      <c r="J325" s="754" t="s">
        <v>773</v>
      </c>
      <c r="K325" s="1062"/>
      <c r="L325" s="753">
        <v>120</v>
      </c>
      <c r="M325" s="72" t="str">
        <f>IF(ISBLANK(L325)," ",IF(ISTEXT(L325)," ",IF(L325&gt;=Нормативы!$L$322,"МСМК",IF(L325&gt;=Нормативы!$L$323,"МС",IF(L325&gt;=Нормативы!$L$324,"КМС",IF(L325&gt;=Нормативы!$L$325,"I",IF(L325&gt;=Нормативы!$L$326,"II",IF(L325&gt;=Нормативы!$L$327,"III","б/р"))))))))</f>
        <v>I</v>
      </c>
      <c r="N325" s="72" t="str">
        <f>IF(ISBLANK(L325)," ",IF(ISTEXT(L325)," ",IF(L325&gt;=Нормативы!$L$322,"МСМК",IF(L325&gt;=Нормативы!$L$323,"МС",IF(L325&gt;=Нормативы!$L$324,"КМС",IF(L325&gt;=Нормативы!$L$325,"I",IF(L325&gt;=Нормативы!$L$326,"II",IF(L325&gt;=Нормативы!$L$327,"III","б/р"))))))))</f>
        <v>I</v>
      </c>
      <c r="O325" s="72"/>
      <c r="Q325" s="72" t="str">
        <f t="shared" ref="Q325" si="237">IF(ISBLANK(P325)," ",IF(ISTEXT(P325)," ",IF(P325&gt;=$L$322,"МСМК",IF(P325&gt;=$L$323,"МС",IF(P325&gt;=$L$324,"КМС",IF(P325&gt;=$L$325,"I",IF(P325&gt;=$L$326,"II",IF(P325&gt;=$L$327,"III","б/р"))))))))</f>
        <v xml:space="preserve"> </v>
      </c>
    </row>
    <row r="326" spans="3:17" x14ac:dyDescent="0.25">
      <c r="C326" s="473"/>
      <c r="D326" s="473"/>
      <c r="E326" s="473"/>
      <c r="F326" s="473"/>
      <c r="H326" s="753"/>
      <c r="I326" s="72"/>
      <c r="J326" s="754" t="s">
        <v>773</v>
      </c>
      <c r="K326" s="1062"/>
      <c r="L326" s="753">
        <v>85</v>
      </c>
      <c r="M326" s="72" t="str">
        <f>IF(ISBLANK(L326)," ",IF(ISTEXT(L326)," ",IF(L326&gt;=Нормативы!$L$322,"МСМК",IF(L326&gt;=Нормативы!$L$323,"МС",IF(L326&gt;=Нормативы!$L$324,"КМС",IF(L326&gt;=Нормативы!$L$325,"I",IF(L326&gt;=Нормативы!$L$326,"II",IF(L326&gt;=Нормативы!$L$327,"III","б/р"))))))))</f>
        <v>II</v>
      </c>
      <c r="N326" s="72" t="str">
        <f>IF(ISBLANK(L326)," ",IF(ISTEXT(L326)," ",IF(L326&gt;=Нормативы!$L$322,"МСМК",IF(L326&gt;=Нормативы!$L$323,"МС",IF(L326&gt;=Нормативы!$L$324,"КМС",IF(L326&gt;=Нормативы!$L$325,"I",IF(L326&gt;=Нормативы!$L$326,"II",IF(L326&gt;=Нормативы!$L$327,"III","б/р"))))))))</f>
        <v>II</v>
      </c>
      <c r="O326" s="72"/>
      <c r="Q326" s="72" t="str">
        <f t="shared" ref="Q326" si="238">IF(ISBLANK(P326)," ",IF(ISTEXT(P326)," ",IF(P326&gt;=$L$322,"МСМК",IF(P326&gt;=$L$323,"МС",IF(P326&gt;=$L$324,"КМС",IF(P326&gt;=$L$325,"I",IF(P326&gt;=$L$326,"II",IF(P326&gt;=$L$327,"III","б/р"))))))))</f>
        <v xml:space="preserve"> </v>
      </c>
    </row>
    <row r="327" spans="3:17" x14ac:dyDescent="0.25">
      <c r="C327" s="473"/>
      <c r="D327" s="473"/>
      <c r="E327" s="473"/>
      <c r="F327" s="473"/>
      <c r="H327" s="753"/>
      <c r="I327" s="72"/>
      <c r="J327" s="754" t="s">
        <v>773</v>
      </c>
      <c r="K327" s="1062"/>
      <c r="L327" s="753">
        <v>69</v>
      </c>
      <c r="M327" s="72" t="str">
        <f>IF(ISBLANK(L327)," ",IF(ISTEXT(L327)," ",IF(L327&gt;=Нормативы!$L$322,"МСМК",IF(L327&gt;=Нормативы!$L$323,"МС",IF(L327&gt;=Нормативы!$L$324,"КМС",IF(L327&gt;=Нормативы!$L$325,"I",IF(L327&gt;=Нормативы!$L$326,"II",IF(L327&gt;=Нормативы!$L$327,"III","б/р"))))))))</f>
        <v>III</v>
      </c>
      <c r="N327" s="72" t="str">
        <f>IF(ISBLANK(L327)," ",IF(ISTEXT(L327)," ",IF(L327&gt;=Нормативы!$L$322,"МСМК",IF(L327&gt;=Нормативы!$L$323,"МС",IF(L327&gt;=Нормативы!$L$324,"КМС",IF(L327&gt;=Нормативы!$L$325,"I",IF(L327&gt;=Нормативы!$L$326,"II",IF(L327&gt;=Нормативы!$L$327,"III","б/р"))))))))</f>
        <v>III</v>
      </c>
      <c r="O327" s="72"/>
      <c r="Q327" s="72" t="str">
        <f t="shared" ref="Q327" si="239">IF(ISBLANK(P327)," ",IF(ISTEXT(P327)," ",IF(P327&gt;=$L$322,"МСМК",IF(P327&gt;=$L$323,"МС",IF(P327&gt;=$L$324,"КМС",IF(P327&gt;=$L$325,"I",IF(P327&gt;=$L$326,"II",IF(P327&gt;=$L$327,"III","б/р"))))))))</f>
        <v xml:space="preserve"> </v>
      </c>
    </row>
    <row r="328" spans="3:17" x14ac:dyDescent="0.25">
      <c r="C328" s="478"/>
      <c r="H328" s="473"/>
      <c r="I328" s="72"/>
      <c r="K328" s="1057"/>
      <c r="L328" s="473"/>
      <c r="M328" s="72"/>
      <c r="N328" s="72"/>
      <c r="Q328" s="72"/>
    </row>
    <row r="329" spans="3:17" x14ac:dyDescent="0.25">
      <c r="C329" s="478" t="s">
        <v>439</v>
      </c>
      <c r="H329" s="473"/>
      <c r="I329" s="473"/>
      <c r="K329" s="1057"/>
      <c r="L329" s="473"/>
      <c r="M329" s="473"/>
      <c r="N329" s="473"/>
      <c r="Q329" s="473"/>
    </row>
    <row r="330" spans="3:17" x14ac:dyDescent="0.25">
      <c r="C330" s="473"/>
      <c r="D330" s="473"/>
      <c r="E330" s="473"/>
      <c r="F330" s="473"/>
      <c r="H330" s="753"/>
      <c r="I330" s="72"/>
      <c r="J330" s="754" t="s">
        <v>773</v>
      </c>
      <c r="K330" s="1062"/>
      <c r="L330" s="753">
        <v>250</v>
      </c>
      <c r="M330" s="72" t="str">
        <f>IF(ISBLANK(L330)," ",IF(ISTEXT(L330)," ",IF(L330&gt;=Нормативы!$L$330,"МСМК",IF(L330&gt;=Нормативы!$L$331,"МС",IF(L330&gt;=Нормативы!$L$332,"КМС",IF(L330&gt;=Нормативы!$L$333,"I",IF(L330&gt;=Нормативы!$L$334,"II",IF(L330&gt;=Нормативы!$L$335,"III","б/р"))))))))</f>
        <v>МСМК</v>
      </c>
      <c r="N330" s="72" t="str">
        <f>IF(ISBLANK(L330)," ",IF(ISTEXT(L330)," ",IF(L330&gt;=Нормативы!$L$330,"МСМК",IF(L330&gt;=Нормативы!$L$331,"МС",IF(L330&gt;=Нормативы!$L$332,"КМС",IF(L330&gt;=Нормативы!$L$333,"I",IF(L330&gt;=Нормативы!$L$334,"II",IF(L330&gt;=Нормативы!$L$335,"III","б/р"))))))))</f>
        <v>МСМК</v>
      </c>
      <c r="O330" s="72"/>
      <c r="Q330" s="72" t="str">
        <f>IF(ISBLANK(P330)," ",IF(ISTEXT(P330)," ",IF(P330&gt;=$L$330,"МСМК",IF(P330&gt;=$L$331,"МС",IF(P330&gt;=$L$332,"КМС",IF(P330&gt;=$L$333,"I",IF(P330&gt;=$L$334,"II",IF(P330&gt;=$L$335,"III","б/р"))))))))</f>
        <v xml:space="preserve"> </v>
      </c>
    </row>
    <row r="331" spans="3:17" x14ac:dyDescent="0.25">
      <c r="C331" s="473"/>
      <c r="D331" s="473"/>
      <c r="E331" s="473"/>
      <c r="F331" s="473"/>
      <c r="H331" s="753"/>
      <c r="I331" s="72"/>
      <c r="J331" s="754" t="s">
        <v>773</v>
      </c>
      <c r="K331" s="1062"/>
      <c r="L331" s="753">
        <v>210</v>
      </c>
      <c r="M331" s="72" t="str">
        <f>IF(ISBLANK(L331)," ",IF(ISTEXT(L331)," ",IF(L331&gt;=Нормативы!$L$330,"МСМК",IF(L331&gt;=Нормативы!$L$331,"МС",IF(L331&gt;=Нормативы!$L$332,"КМС",IF(L331&gt;=Нормативы!$L$333,"I",IF(L331&gt;=Нормативы!$L$334,"II",IF(L331&gt;=Нормативы!$L$335,"III","б/р"))))))))</f>
        <v>МС</v>
      </c>
      <c r="N331" s="72" t="str">
        <f>IF(ISBLANK(L331)," ",IF(ISTEXT(L331)," ",IF(L331&gt;=Нормативы!$L$330,"МСМК",IF(L331&gt;=Нормативы!$L$331,"МС",IF(L331&gt;=Нормативы!$L$332,"КМС",IF(L331&gt;=Нормативы!$L$333,"I",IF(L331&gt;=Нормативы!$L$334,"II",IF(L331&gt;=Нормативы!$L$335,"III","б/р"))))))))</f>
        <v>МС</v>
      </c>
      <c r="O331" s="72"/>
      <c r="Q331" s="72" t="str">
        <f t="shared" ref="Q331" si="240">IF(ISBLANK(P331)," ",IF(ISTEXT(P331)," ",IF(P331&gt;=$L$330,"МСМК",IF(P331&gt;=$L$331,"МС",IF(P331&gt;=$L$332,"КМС",IF(P331&gt;=$L$333,"I",IF(P331&gt;=$L$334,"II",IF(P331&gt;=$L$335,"III","б/р"))))))))</f>
        <v xml:space="preserve"> </v>
      </c>
    </row>
    <row r="332" spans="3:17" x14ac:dyDescent="0.25">
      <c r="C332" s="473"/>
      <c r="D332" s="473"/>
      <c r="E332" s="473"/>
      <c r="F332" s="473"/>
      <c r="H332" s="753"/>
      <c r="I332" s="72"/>
      <c r="J332" s="754" t="s">
        <v>773</v>
      </c>
      <c r="K332" s="1062"/>
      <c r="L332" s="753">
        <v>180</v>
      </c>
      <c r="M332" s="72" t="str">
        <f>IF(ISBLANK(L332)," ",IF(ISTEXT(L332)," ",IF(L332&gt;=Нормативы!$L$330,"МСМК",IF(L332&gt;=Нормативы!$L$331,"МС",IF(L332&gt;=Нормативы!$L$332,"КМС",IF(L332&gt;=Нормативы!$L$333,"I",IF(L332&gt;=Нормативы!$L$334,"II",IF(L332&gt;=Нормативы!$L$335,"III","б/р"))))))))</f>
        <v>КМС</v>
      </c>
      <c r="N332" s="72" t="str">
        <f>IF(ISBLANK(L332)," ",IF(ISTEXT(L332)," ",IF(L332&gt;=Нормативы!$L$330,"МСМК",IF(L332&gt;=Нормативы!$L$331,"МС",IF(L332&gt;=Нормативы!$L$332,"КМС",IF(L332&gt;=Нормативы!$L$333,"I",IF(L332&gt;=Нормативы!$L$334,"II",IF(L332&gt;=Нормативы!$L$335,"III","б/р"))))))))</f>
        <v>КМС</v>
      </c>
      <c r="O332" s="72"/>
      <c r="Q332" s="72" t="str">
        <f t="shared" ref="Q332" si="241">IF(ISBLANK(P332)," ",IF(ISTEXT(P332)," ",IF(P332&gt;=$L$330,"МСМК",IF(P332&gt;=$L$331,"МС",IF(P332&gt;=$L$332,"КМС",IF(P332&gt;=$L$333,"I",IF(P332&gt;=$L$334,"II",IF(P332&gt;=$L$335,"III","б/р"))))))))</f>
        <v xml:space="preserve"> </v>
      </c>
    </row>
    <row r="333" spans="3:17" x14ac:dyDescent="0.25">
      <c r="C333" s="473"/>
      <c r="D333" s="473"/>
      <c r="E333" s="473"/>
      <c r="F333" s="473"/>
      <c r="H333" s="753"/>
      <c r="I333" s="72"/>
      <c r="J333" s="754" t="s">
        <v>773</v>
      </c>
      <c r="K333" s="1062"/>
      <c r="L333" s="753">
        <v>148</v>
      </c>
      <c r="M333" s="72" t="str">
        <f>IF(ISBLANK(L333)," ",IF(ISTEXT(L333)," ",IF(L333&gt;=Нормативы!$L$330,"МСМК",IF(L333&gt;=Нормативы!$L$331,"МС",IF(L333&gt;=Нормативы!$L$332,"КМС",IF(L333&gt;=Нормативы!$L$333,"I",IF(L333&gt;=Нормативы!$L$334,"II",IF(L333&gt;=Нормативы!$L$335,"III","б/р"))))))))</f>
        <v>I</v>
      </c>
      <c r="N333" s="72" t="str">
        <f>IF(ISBLANK(L333)," ",IF(ISTEXT(L333)," ",IF(L333&gt;=Нормативы!$L$330,"МСМК",IF(L333&gt;=Нормативы!$L$331,"МС",IF(L333&gt;=Нормативы!$L$332,"КМС",IF(L333&gt;=Нормативы!$L$333,"I",IF(L333&gt;=Нормативы!$L$334,"II",IF(L333&gt;=Нормативы!$L$335,"III","б/р"))))))))</f>
        <v>I</v>
      </c>
      <c r="O333" s="72"/>
      <c r="Q333" s="72" t="str">
        <f t="shared" ref="Q333" si="242">IF(ISBLANK(P333)," ",IF(ISTEXT(P333)," ",IF(P333&gt;=$L$330,"МСМК",IF(P333&gt;=$L$331,"МС",IF(P333&gt;=$L$332,"КМС",IF(P333&gt;=$L$333,"I",IF(P333&gt;=$L$334,"II",IF(P333&gt;=$L$335,"III","б/р"))))))))</f>
        <v xml:space="preserve"> </v>
      </c>
    </row>
    <row r="334" spans="3:17" x14ac:dyDescent="0.25">
      <c r="C334" s="473"/>
      <c r="D334" s="473"/>
      <c r="E334" s="473"/>
      <c r="F334" s="473"/>
      <c r="H334" s="753"/>
      <c r="I334" s="72"/>
      <c r="J334" s="754" t="s">
        <v>773</v>
      </c>
      <c r="K334" s="1062"/>
      <c r="L334" s="753">
        <v>105</v>
      </c>
      <c r="M334" s="72" t="str">
        <f>IF(ISBLANK(L334)," ",IF(ISTEXT(L334)," ",IF(L334&gt;=Нормативы!$L$330,"МСМК",IF(L334&gt;=Нормативы!$L$331,"МС",IF(L334&gt;=Нормативы!$L$332,"КМС",IF(L334&gt;=Нормативы!$L$333,"I",IF(L334&gt;=Нормативы!$L$334,"II",IF(L334&gt;=Нормативы!$L$335,"III","б/р"))))))))</f>
        <v>II</v>
      </c>
      <c r="N334" s="72" t="str">
        <f>IF(ISBLANK(L334)," ",IF(ISTEXT(L334)," ",IF(L334&gt;=Нормативы!$L$330,"МСМК",IF(L334&gt;=Нормативы!$L$331,"МС",IF(L334&gt;=Нормативы!$L$332,"КМС",IF(L334&gt;=Нормативы!$L$333,"I",IF(L334&gt;=Нормативы!$L$334,"II",IF(L334&gt;=Нормативы!$L$335,"III","б/р"))))))))</f>
        <v>II</v>
      </c>
      <c r="O334" s="72"/>
      <c r="Q334" s="72" t="str">
        <f t="shared" ref="Q334" si="243">IF(ISBLANK(P334)," ",IF(ISTEXT(P334)," ",IF(P334&gt;=$L$330,"МСМК",IF(P334&gt;=$L$331,"МС",IF(P334&gt;=$L$332,"КМС",IF(P334&gt;=$L$333,"I",IF(P334&gt;=$L$334,"II",IF(P334&gt;=$L$335,"III","б/р"))))))))</f>
        <v xml:space="preserve"> </v>
      </c>
    </row>
    <row r="335" spans="3:17" x14ac:dyDescent="0.25">
      <c r="C335" s="473"/>
      <c r="D335" s="473"/>
      <c r="E335" s="473"/>
      <c r="F335" s="473"/>
      <c r="H335" s="753"/>
      <c r="I335" s="72"/>
      <c r="J335" s="754" t="s">
        <v>773</v>
      </c>
      <c r="K335" s="1062"/>
      <c r="L335" s="753">
        <v>90</v>
      </c>
      <c r="M335" s="72" t="str">
        <f>IF(ISBLANK(L335)," ",IF(ISTEXT(L335)," ",IF(L335&gt;=Нормативы!$L$330,"МСМК",IF(L335&gt;=Нормативы!$L$331,"МС",IF(L335&gt;=Нормативы!$L$332,"КМС",IF(L335&gt;=Нормативы!$L$333,"I",IF(L335&gt;=Нормативы!$L$334,"II",IF(L335&gt;=Нормативы!$L$335,"III","б/р"))))))))</f>
        <v>III</v>
      </c>
      <c r="N335" s="72" t="str">
        <f>IF(ISBLANK(L335)," ",IF(ISTEXT(L335)," ",IF(L335&gt;=Нормативы!$L$330,"МСМК",IF(L335&gt;=Нормативы!$L$331,"МС",IF(L335&gt;=Нормативы!$L$332,"КМС",IF(L335&gt;=Нормативы!$L$333,"I",IF(L335&gt;=Нормативы!$L$334,"II",IF(L335&gt;=Нормативы!$L$335,"III","б/р"))))))))</f>
        <v>III</v>
      </c>
      <c r="O335" s="72"/>
      <c r="Q335" s="72" t="str">
        <f t="shared" ref="Q335" si="244">IF(ISBLANK(P335)," ",IF(ISTEXT(P335)," ",IF(P335&gt;=$L$330,"МСМК",IF(P335&gt;=$L$331,"МС",IF(P335&gt;=$L$332,"КМС",IF(P335&gt;=$L$333,"I",IF(P335&gt;=$L$334,"II",IF(P335&gt;=$L$335,"III","б/р"))))))))</f>
        <v xml:space="preserve"> </v>
      </c>
    </row>
    <row r="336" spans="3:17" x14ac:dyDescent="0.25">
      <c r="C336" s="478"/>
      <c r="H336" s="473"/>
      <c r="I336" s="473"/>
      <c r="K336" s="1057"/>
      <c r="L336" s="473"/>
      <c r="M336" s="473"/>
      <c r="N336" s="473"/>
      <c r="Q336" s="473"/>
    </row>
    <row r="337" spans="3:17" x14ac:dyDescent="0.25">
      <c r="C337" s="478" t="s">
        <v>1088</v>
      </c>
      <c r="H337" s="473"/>
      <c r="I337" s="473"/>
      <c r="L337" s="473"/>
      <c r="M337" s="473"/>
      <c r="N337" s="473"/>
      <c r="Q337" s="473"/>
    </row>
    <row r="338" spans="3:17" x14ac:dyDescent="0.25">
      <c r="C338" s="473"/>
      <c r="D338" s="473"/>
      <c r="E338" s="473"/>
      <c r="F338" s="473"/>
      <c r="H338" s="753"/>
      <c r="I338" s="72"/>
      <c r="J338" s="754" t="s">
        <v>773</v>
      </c>
      <c r="K338" s="1062"/>
      <c r="L338" s="753">
        <v>210</v>
      </c>
      <c r="M338" s="72" t="str">
        <f>IF(ISBLANK(L338)," ",IF(ISTEXT(L338)," ",IF(L338&gt;=Нормативы!$L$338,"МСМК",IF(L338&gt;=Нормативы!$L$339,"МС",IF(L338&gt;=Нормативы!$L$340,"КМС",IF(L338&gt;=Нормативы!$L$341,"I",IF(L338&gt;=Нормативы!$L$342,"II",IF(L338&gt;=Нормативы!$L$343,"III","б/р"))))))))</f>
        <v>МСМК</v>
      </c>
      <c r="N338" s="72" t="str">
        <f>IF(ISBLANK(L338)," ",IF(ISTEXT(L338)," ",IF(L338&gt;=Нормативы!$L$338,"МСМК",IF(L338&gt;=Нормативы!$L$339,"МС",IF(L338&gt;=Нормативы!$L$340,"КМС",IF(L338&gt;=Нормативы!$L$341,"I",IF(L338&gt;=Нормативы!$L$342,"II",IF(L338&gt;=Нормативы!$L$343,"III","б/р"))))))))</f>
        <v>МСМК</v>
      </c>
      <c r="O338" s="72"/>
      <c r="Q338" s="72" t="str">
        <f>IF(ISBLANK(P338)," ",IF(ISTEXT(P338)," ",IF(P338&gt;=$L$338,"МСМК",IF(P338&gt;=$L$339,"МС",IF(P338&gt;=$L$340,"КМС",IF(P338&gt;=$L$341,"I",IF(P338&gt;=$L$342,"II",IF(P338&gt;=$L$343,"III","б/р"))))))))</f>
        <v xml:space="preserve"> </v>
      </c>
    </row>
    <row r="339" spans="3:17" x14ac:dyDescent="0.25">
      <c r="C339" s="473"/>
      <c r="D339" s="473"/>
      <c r="E339" s="473"/>
      <c r="F339" s="473"/>
      <c r="H339" s="753"/>
      <c r="I339" s="72"/>
      <c r="J339" s="754" t="s">
        <v>773</v>
      </c>
      <c r="K339" s="1062"/>
      <c r="L339" s="753">
        <v>155</v>
      </c>
      <c r="M339" s="72" t="str">
        <f>IF(ISBLANK(L339)," ",IF(ISTEXT(L339)," ",IF(L339&gt;=Нормативы!$L$338,"МСМК",IF(L339&gt;=Нормативы!$L$339,"МС",IF(L339&gt;=Нормативы!$L$340,"КМС",IF(L339&gt;=Нормативы!$L$341,"I",IF(L339&gt;=Нормативы!$L$342,"II",IF(L339&gt;=Нормативы!$L$343,"III","б/р"))))))))</f>
        <v>МС</v>
      </c>
      <c r="N339" s="72" t="str">
        <f>IF(ISBLANK(L339)," ",IF(ISTEXT(L339)," ",IF(L339&gt;=Нормативы!$L$338,"МСМК",IF(L339&gt;=Нормативы!$L$339,"МС",IF(L339&gt;=Нормативы!$L$340,"КМС",IF(L339&gt;=Нормативы!$L$341,"I",IF(L339&gt;=Нормативы!$L$342,"II",IF(L339&gt;=Нормативы!$L$343,"III","б/р"))))))))</f>
        <v>МС</v>
      </c>
      <c r="O339" s="72"/>
      <c r="Q339" s="72" t="str">
        <f t="shared" ref="Q339" si="245">IF(ISBLANK(P339)," ",IF(ISTEXT(P339)," ",IF(P339&gt;=$L$338,"МСМК",IF(P339&gt;=$L$339,"МС",IF(P339&gt;=$L$340,"КМС",IF(P339&gt;=$L$341,"I",IF(P339&gt;=$L$342,"II",IF(P339&gt;=$L$343,"III","б/р"))))))))</f>
        <v xml:space="preserve"> </v>
      </c>
    </row>
    <row r="340" spans="3:17" x14ac:dyDescent="0.25">
      <c r="C340" s="473"/>
      <c r="D340" s="473"/>
      <c r="E340" s="473"/>
      <c r="F340" s="473"/>
      <c r="H340" s="753"/>
      <c r="I340" s="72"/>
      <c r="J340" s="754" t="s">
        <v>773</v>
      </c>
      <c r="K340" s="1062"/>
      <c r="L340" s="753">
        <v>125</v>
      </c>
      <c r="M340" s="72" t="str">
        <f>IF(ISBLANK(L340)," ",IF(ISTEXT(L340)," ",IF(L340&gt;=Нормативы!$L$338,"МСМК",IF(L340&gt;=Нормативы!$L$339,"МС",IF(L340&gt;=Нормативы!$L$340,"КМС",IF(L340&gt;=Нормативы!$L$341,"I",IF(L340&gt;=Нормативы!$L$342,"II",IF(L340&gt;=Нормативы!$L$343,"III","б/р"))))))))</f>
        <v>КМС</v>
      </c>
      <c r="N340" s="72" t="str">
        <f>IF(ISBLANK(L340)," ",IF(ISTEXT(L340)," ",IF(L340&gt;=Нормативы!$L$338,"МСМК",IF(L340&gt;=Нормативы!$L$339,"МС",IF(L340&gt;=Нормативы!$L$340,"КМС",IF(L340&gt;=Нормативы!$L$341,"I",IF(L340&gt;=Нормативы!$L$342,"II",IF(L340&gt;=Нормативы!$L$343,"III","б/р"))))))))</f>
        <v>КМС</v>
      </c>
      <c r="O340" s="72"/>
      <c r="Q340" s="72" t="str">
        <f t="shared" ref="Q340" si="246">IF(ISBLANK(P340)," ",IF(ISTEXT(P340)," ",IF(P340&gt;=$L$338,"МСМК",IF(P340&gt;=$L$339,"МС",IF(P340&gt;=$L$340,"КМС",IF(P340&gt;=$L$341,"I",IF(P340&gt;=$L$342,"II",IF(P340&gt;=$L$343,"III","б/р"))))))))</f>
        <v xml:space="preserve"> </v>
      </c>
    </row>
    <row r="341" spans="3:17" x14ac:dyDescent="0.25">
      <c r="C341" s="473"/>
      <c r="D341" s="473"/>
      <c r="E341" s="473"/>
      <c r="F341" s="473"/>
      <c r="H341" s="753"/>
      <c r="I341" s="72"/>
      <c r="J341" s="754" t="s">
        <v>773</v>
      </c>
      <c r="K341" s="1062"/>
      <c r="L341" s="753">
        <v>101</v>
      </c>
      <c r="M341" s="72" t="str">
        <f>IF(ISBLANK(L341)," ",IF(ISTEXT(L341)," ",IF(L341&gt;=Нормативы!$L$338,"МСМК",IF(L341&gt;=Нормативы!$L$339,"МС",IF(L341&gt;=Нормативы!$L$340,"КМС",IF(L341&gt;=Нормативы!$L$341,"I",IF(L341&gt;=Нормативы!$L$342,"II",IF(L341&gt;=Нормативы!$L$343,"III","б/р"))))))))</f>
        <v>I</v>
      </c>
      <c r="N341" s="72" t="str">
        <f>IF(ISBLANK(L341)," ",IF(ISTEXT(L341)," ",IF(L341&gt;=Нормативы!$L$338,"МСМК",IF(L341&gt;=Нормативы!$L$339,"МС",IF(L341&gt;=Нормативы!$L$340,"КМС",IF(L341&gt;=Нормативы!$L$341,"I",IF(L341&gt;=Нормативы!$L$342,"II",IF(L341&gt;=Нормативы!$L$343,"III","б/р"))))))))</f>
        <v>I</v>
      </c>
      <c r="O341" s="72"/>
      <c r="Q341" s="72" t="str">
        <f t="shared" ref="Q341" si="247">IF(ISBLANK(P341)," ",IF(ISTEXT(P341)," ",IF(P341&gt;=$L$338,"МСМК",IF(P341&gt;=$L$339,"МС",IF(P341&gt;=$L$340,"КМС",IF(P341&gt;=$L$341,"I",IF(P341&gt;=$L$342,"II",IF(P341&gt;=$L$343,"III","б/р"))))))))</f>
        <v xml:space="preserve"> </v>
      </c>
    </row>
    <row r="342" spans="3:17" x14ac:dyDescent="0.25">
      <c r="C342" s="473"/>
      <c r="D342" s="473"/>
      <c r="E342" s="473"/>
      <c r="F342" s="473"/>
      <c r="H342" s="753"/>
      <c r="I342" s="72"/>
      <c r="J342" s="754" t="s">
        <v>773</v>
      </c>
      <c r="K342" s="1062"/>
      <c r="L342" s="753">
        <v>79</v>
      </c>
      <c r="M342" s="72" t="str">
        <f>IF(ISBLANK(L342)," ",IF(ISTEXT(L342)," ",IF(L342&gt;=Нормативы!$L$338,"МСМК",IF(L342&gt;=Нормативы!$L$339,"МС",IF(L342&gt;=Нормативы!$L$340,"КМС",IF(L342&gt;=Нормативы!$L$341,"I",IF(L342&gt;=Нормативы!$L$342,"II",IF(L342&gt;=Нормативы!$L$343,"III","б/р"))))))))</f>
        <v>II</v>
      </c>
      <c r="N342" s="72" t="str">
        <f>IF(ISBLANK(L342)," ",IF(ISTEXT(L342)," ",IF(L342&gt;=Нормативы!$L$338,"МСМК",IF(L342&gt;=Нормативы!$L$339,"МС",IF(L342&gt;=Нормативы!$L$340,"КМС",IF(L342&gt;=Нормативы!$L$341,"I",IF(L342&gt;=Нормативы!$L$342,"II",IF(L342&gt;=Нормативы!$L$343,"III","б/р"))))))))</f>
        <v>II</v>
      </c>
      <c r="O342" s="72"/>
      <c r="Q342" s="72" t="str">
        <f t="shared" ref="Q342" si="248">IF(ISBLANK(P342)," ",IF(ISTEXT(P342)," ",IF(P342&gt;=$L$338,"МСМК",IF(P342&gt;=$L$339,"МС",IF(P342&gt;=$L$340,"КМС",IF(P342&gt;=$L$341,"I",IF(P342&gt;=$L$342,"II",IF(P342&gt;=$L$343,"III","б/р"))))))))</f>
        <v xml:space="preserve"> </v>
      </c>
    </row>
    <row r="343" spans="3:17" x14ac:dyDescent="0.25">
      <c r="C343" s="473"/>
      <c r="D343" s="473"/>
      <c r="E343" s="473"/>
      <c r="F343" s="473"/>
      <c r="H343" s="753"/>
      <c r="I343" s="72"/>
      <c r="J343" s="754" t="s">
        <v>773</v>
      </c>
      <c r="K343" s="1062"/>
      <c r="L343" s="753">
        <v>62</v>
      </c>
      <c r="M343" s="72" t="str">
        <f>IF(ISBLANK(L343)," ",IF(ISTEXT(L343)," ",IF(L343&gt;=Нормативы!$L$338,"МСМК",IF(L343&gt;=Нормативы!$L$339,"МС",IF(L343&gt;=Нормативы!$L$340,"КМС",IF(L343&gt;=Нормативы!$L$341,"I",IF(L343&gt;=Нормативы!$L$342,"II",IF(L343&gt;=Нормативы!$L$343,"III","б/р"))))))))</f>
        <v>III</v>
      </c>
      <c r="N343" s="72" t="str">
        <f>IF(ISBLANK(L343)," ",IF(ISTEXT(L343)," ",IF(L343&gt;=Нормативы!$L$338,"МСМК",IF(L343&gt;=Нормативы!$L$339,"МС",IF(L343&gt;=Нормативы!$L$340,"КМС",IF(L343&gt;=Нормативы!$L$341,"I",IF(L343&gt;=Нормативы!$L$342,"II",IF(L343&gt;=Нормативы!$L$343,"III","б/р"))))))))</f>
        <v>III</v>
      </c>
      <c r="O343" s="72"/>
      <c r="Q343" s="72" t="str">
        <f t="shared" ref="Q343" si="249">IF(ISBLANK(P343)," ",IF(ISTEXT(P343)," ",IF(P343&gt;=$L$338,"МСМК",IF(P343&gt;=$L$339,"МС",IF(P343&gt;=$L$340,"КМС",IF(P343&gt;=$L$341,"I",IF(P343&gt;=$L$342,"II",IF(P343&gt;=$L$343,"III","б/р"))))))))</f>
        <v xml:space="preserve"> </v>
      </c>
    </row>
    <row r="344" spans="3:17" ht="15" customHeight="1" x14ac:dyDescent="0.25">
      <c r="C344" s="473"/>
      <c r="D344" s="473"/>
      <c r="E344" s="473"/>
      <c r="F344" s="473"/>
      <c r="H344" s="473"/>
      <c r="I344" s="473"/>
      <c r="J344" s="473"/>
      <c r="L344" s="473"/>
      <c r="M344" s="473"/>
      <c r="N344" s="473"/>
      <c r="Q344" s="473"/>
    </row>
    <row r="345" spans="3:17" x14ac:dyDescent="0.25">
      <c r="C345" s="478" t="s">
        <v>1087</v>
      </c>
      <c r="H345" s="473"/>
      <c r="I345" s="473"/>
      <c r="L345" s="473"/>
      <c r="M345" s="473"/>
      <c r="N345" s="473"/>
      <c r="Q345" s="473"/>
    </row>
    <row r="346" spans="3:17" x14ac:dyDescent="0.25">
      <c r="C346" s="473"/>
      <c r="D346" s="473"/>
      <c r="E346" s="473"/>
      <c r="F346" s="473"/>
      <c r="H346" s="753"/>
      <c r="I346" s="72"/>
      <c r="J346" s="754" t="s">
        <v>773</v>
      </c>
      <c r="K346" s="1062"/>
      <c r="L346" s="753">
        <v>235</v>
      </c>
      <c r="M346" s="72" t="str">
        <f>IF(ISBLANK(L346)," ",IF(ISTEXT(L346)," ",IF(L346&gt;=Нормативы!$L$346,"МСМК",IF(L346&gt;=Нормативы!$L$347,"МС",IF(L346&gt;=Нормативы!$L$348,"КМС",IF(L346&gt;=Нормативы!$L$349,"I",IF(L346&gt;=Нормативы!$L$350,"II",IF(L346&gt;=Нормативы!$L$351,"III","б/р"))))))))</f>
        <v>МСМК</v>
      </c>
      <c r="N346" s="72" t="str">
        <f>IF(ISBLANK(L346)," ",IF(ISTEXT(L346)," ",IF(L346&gt;=Нормативы!$L$346,"МСМК",IF(L346&gt;=Нормативы!$L$347,"МС",IF(L346&gt;=Нормативы!$L$348,"КМС",IF(L346&gt;=Нормативы!$L$349,"I",IF(L346&gt;=Нормативы!$L$350,"II",IF(L346&gt;=Нормативы!$L$351,"III","б/р"))))))))</f>
        <v>МСМК</v>
      </c>
      <c r="O346" s="72"/>
      <c r="Q346" s="72" t="str">
        <f>IF(ISBLANK(P346)," ",IF(ISTEXT(P346)," ",IF(P346&gt;=$L$346,"МСМК",IF(P346&gt;=$L$347,"МС",IF(P346&gt;=$L$348,"КМС",IF(P346&gt;=$L$349,"I",IF(P346&gt;=$L$350,"II",IF(P346&gt;=$L$351,"III","б/р"))))))))</f>
        <v xml:space="preserve"> </v>
      </c>
    </row>
    <row r="347" spans="3:17" x14ac:dyDescent="0.25">
      <c r="C347" s="473"/>
      <c r="D347" s="473"/>
      <c r="E347" s="473"/>
      <c r="F347" s="473"/>
      <c r="H347" s="753"/>
      <c r="I347" s="72"/>
      <c r="J347" s="754" t="s">
        <v>773</v>
      </c>
      <c r="K347" s="1062"/>
      <c r="L347" s="753">
        <v>201</v>
      </c>
      <c r="M347" s="72" t="str">
        <f>IF(ISBLANK(L347)," ",IF(ISTEXT(L347)," ",IF(L347&gt;=Нормативы!$L$346,"МСМК",IF(L347&gt;=Нормативы!$L$347,"МС",IF(L347&gt;=Нормативы!$L$348,"КМС",IF(L347&gt;=Нормативы!$L$349,"I",IF(L347&gt;=Нормативы!$L$350,"II",IF(L347&gt;=Нормативы!$L$351,"III","б/р"))))))))</f>
        <v>МС</v>
      </c>
      <c r="N347" s="72" t="str">
        <f>IF(ISBLANK(L347)," ",IF(ISTEXT(L347)," ",IF(L347&gt;=Нормативы!$L$346,"МСМК",IF(L347&gt;=Нормативы!$L$347,"МС",IF(L347&gt;=Нормативы!$L$348,"КМС",IF(L347&gt;=Нормативы!$L$349,"I",IF(L347&gt;=Нормативы!$L$350,"II",IF(L347&gt;=Нормативы!$L$351,"III","б/р"))))))))</f>
        <v>МС</v>
      </c>
      <c r="O347" s="72"/>
      <c r="Q347" s="72" t="str">
        <f t="shared" ref="Q347" si="250">IF(ISBLANK(P347)," ",IF(ISTEXT(P347)," ",IF(P347&gt;=$L$346,"МСМК",IF(P347&gt;=$L$347,"МС",IF(P347&gt;=$L$348,"КМС",IF(P347&gt;=$L$349,"I",IF(P347&gt;=$L$350,"II",IF(P347&gt;=$L$351,"III","б/р"))))))))</f>
        <v xml:space="preserve"> </v>
      </c>
    </row>
    <row r="348" spans="3:17" x14ac:dyDescent="0.25">
      <c r="C348" s="473"/>
      <c r="D348" s="473"/>
      <c r="E348" s="473"/>
      <c r="F348" s="473"/>
      <c r="H348" s="753"/>
      <c r="I348" s="72"/>
      <c r="J348" s="754" t="s">
        <v>773</v>
      </c>
      <c r="K348" s="1062"/>
      <c r="L348" s="753">
        <v>162</v>
      </c>
      <c r="M348" s="72" t="str">
        <f>IF(ISBLANK(L348)," ",IF(ISTEXT(L348)," ",IF(L348&gt;=Нормативы!$L$346,"МСМК",IF(L348&gt;=Нормативы!$L$347,"МС",IF(L348&gt;=Нормативы!$L$348,"КМС",IF(L348&gt;=Нормативы!$L$349,"I",IF(L348&gt;=Нормативы!$L$350,"II",IF(L348&gt;=Нормативы!$L$351,"III","б/р"))))))))</f>
        <v>КМС</v>
      </c>
      <c r="N348" s="72" t="str">
        <f>IF(ISBLANK(L348)," ",IF(ISTEXT(L348)," ",IF(L348&gt;=Нормативы!$L$346,"МСМК",IF(L348&gt;=Нормативы!$L$347,"МС",IF(L348&gt;=Нормативы!$L$348,"КМС",IF(L348&gt;=Нормативы!$L$349,"I",IF(L348&gt;=Нормативы!$L$350,"II",IF(L348&gt;=Нормативы!$L$351,"III","б/р"))))))))</f>
        <v>КМС</v>
      </c>
      <c r="O348" s="72"/>
      <c r="Q348" s="72" t="str">
        <f t="shared" ref="Q348" si="251">IF(ISBLANK(P348)," ",IF(ISTEXT(P348)," ",IF(P348&gt;=$L$346,"МСМК",IF(P348&gt;=$L$347,"МС",IF(P348&gt;=$L$348,"КМС",IF(P348&gt;=$L$349,"I",IF(P348&gt;=$L$350,"II",IF(P348&gt;=$L$351,"III","б/р"))))))))</f>
        <v xml:space="preserve"> </v>
      </c>
    </row>
    <row r="349" spans="3:17" x14ac:dyDescent="0.25">
      <c r="C349" s="473"/>
      <c r="D349" s="473"/>
      <c r="E349" s="473"/>
      <c r="F349" s="473"/>
      <c r="H349" s="753"/>
      <c r="I349" s="72"/>
      <c r="J349" s="754" t="s">
        <v>773</v>
      </c>
      <c r="K349" s="1062"/>
      <c r="L349" s="753">
        <v>130</v>
      </c>
      <c r="M349" s="72" t="str">
        <f>IF(ISBLANK(L349)," ",IF(ISTEXT(L349)," ",IF(L349&gt;=Нормативы!$L$346,"МСМК",IF(L349&gt;=Нормативы!$L$347,"МС",IF(L349&gt;=Нормативы!$L$348,"КМС",IF(L349&gt;=Нормативы!$L$349,"I",IF(L349&gt;=Нормативы!$L$350,"II",IF(L349&gt;=Нормативы!$L$351,"III","б/р"))))))))</f>
        <v>I</v>
      </c>
      <c r="N349" s="72" t="str">
        <f>IF(ISBLANK(L349)," ",IF(ISTEXT(L349)," ",IF(L349&gt;=Нормативы!$L$346,"МСМК",IF(L349&gt;=Нормативы!$L$347,"МС",IF(L349&gt;=Нормативы!$L$348,"КМС",IF(L349&gt;=Нормативы!$L$349,"I",IF(L349&gt;=Нормативы!$L$350,"II",IF(L349&gt;=Нормативы!$L$351,"III","б/р"))))))))</f>
        <v>I</v>
      </c>
      <c r="O349" s="72"/>
      <c r="Q349" s="72" t="str">
        <f t="shared" ref="Q349" si="252">IF(ISBLANK(P349)," ",IF(ISTEXT(P349)," ",IF(P349&gt;=$L$346,"МСМК",IF(P349&gt;=$L$347,"МС",IF(P349&gt;=$L$348,"КМС",IF(P349&gt;=$L$349,"I",IF(P349&gt;=$L$350,"II",IF(P349&gt;=$L$351,"III","б/р"))))))))</f>
        <v xml:space="preserve"> </v>
      </c>
    </row>
    <row r="350" spans="3:17" x14ac:dyDescent="0.25">
      <c r="C350" s="473"/>
      <c r="D350" s="473"/>
      <c r="E350" s="473"/>
      <c r="F350" s="473"/>
      <c r="H350" s="753"/>
      <c r="I350" s="72"/>
      <c r="J350" s="754" t="s">
        <v>773</v>
      </c>
      <c r="K350" s="1062"/>
      <c r="L350" s="753">
        <v>105</v>
      </c>
      <c r="M350" s="72" t="str">
        <f>IF(ISBLANK(L350)," ",IF(ISTEXT(L350)," ",IF(L350&gt;=Нормативы!$L$346,"МСМК",IF(L350&gt;=Нормативы!$L$347,"МС",IF(L350&gt;=Нормативы!$L$348,"КМС",IF(L350&gt;=Нормативы!$L$349,"I",IF(L350&gt;=Нормативы!$L$350,"II",IF(L350&gt;=Нормативы!$L$351,"III","б/р"))))))))</f>
        <v>II</v>
      </c>
      <c r="N350" s="72" t="str">
        <f>IF(ISBLANK(L350)," ",IF(ISTEXT(L350)," ",IF(L350&gt;=Нормативы!$L$346,"МСМК",IF(L350&gt;=Нормативы!$L$347,"МС",IF(L350&gt;=Нормативы!$L$348,"КМС",IF(L350&gt;=Нормативы!$L$349,"I",IF(L350&gt;=Нормативы!$L$350,"II",IF(L350&gt;=Нормативы!$L$351,"III","б/р"))))))))</f>
        <v>II</v>
      </c>
      <c r="O350" s="72"/>
      <c r="Q350" s="72" t="str">
        <f t="shared" ref="Q350" si="253">IF(ISBLANK(P350)," ",IF(ISTEXT(P350)," ",IF(P350&gt;=$L$346,"МСМК",IF(P350&gt;=$L$347,"МС",IF(P350&gt;=$L$348,"КМС",IF(P350&gt;=$L$349,"I",IF(P350&gt;=$L$350,"II",IF(P350&gt;=$L$351,"III","б/р"))))))))</f>
        <v xml:space="preserve"> </v>
      </c>
    </row>
    <row r="351" spans="3:17" x14ac:dyDescent="0.25">
      <c r="C351" s="473"/>
      <c r="D351" s="473"/>
      <c r="E351" s="473"/>
      <c r="F351" s="473"/>
      <c r="H351" s="753"/>
      <c r="I351" s="72"/>
      <c r="J351" s="754" t="s">
        <v>773</v>
      </c>
      <c r="K351" s="1062"/>
      <c r="L351" s="753">
        <v>81</v>
      </c>
      <c r="M351" s="72" t="str">
        <f>IF(ISBLANK(L351)," ",IF(ISTEXT(L351)," ",IF(L351&gt;=Нормативы!$L$346,"МСМК",IF(L351&gt;=Нормативы!$L$347,"МС",IF(L351&gt;=Нормативы!$L$348,"КМС",IF(L351&gt;=Нормативы!$L$349,"I",IF(L351&gt;=Нормативы!$L$350,"II",IF(L351&gt;=Нормативы!$L$351,"III","б/р"))))))))</f>
        <v>III</v>
      </c>
      <c r="N351" s="72" t="str">
        <f>IF(ISBLANK(L351)," ",IF(ISTEXT(L351)," ",IF(L351&gt;=Нормативы!$L$346,"МСМК",IF(L351&gt;=Нормативы!$L$347,"МС",IF(L351&gt;=Нормативы!$L$348,"КМС",IF(L351&gt;=Нормативы!$L$349,"I",IF(L351&gt;=Нормативы!$L$350,"II",IF(L351&gt;=Нормативы!$L$351,"III","б/р"))))))))</f>
        <v>III</v>
      </c>
      <c r="O351" s="72"/>
      <c r="Q351" s="72" t="str">
        <f t="shared" ref="Q351" si="254">IF(ISBLANK(P351)," ",IF(ISTEXT(P351)," ",IF(P351&gt;=$L$346,"МСМК",IF(P351&gt;=$L$347,"МС",IF(P351&gt;=$L$348,"КМС",IF(P351&gt;=$L$349,"I",IF(P351&gt;=$L$350,"II",IF(P351&gt;=$L$351,"III","б/р"))))))))</f>
        <v xml:space="preserve"> </v>
      </c>
    </row>
    <row r="352" spans="3:17" x14ac:dyDescent="0.25">
      <c r="C352" s="478"/>
      <c r="I352" s="473"/>
      <c r="J352" s="473"/>
      <c r="L352" s="473"/>
      <c r="M352" s="473"/>
      <c r="N352" s="473"/>
      <c r="Q352" s="473"/>
    </row>
    <row r="353" spans="3:17" x14ac:dyDescent="0.25">
      <c r="C353" s="478" t="s">
        <v>408</v>
      </c>
      <c r="I353" s="473"/>
      <c r="J353" s="473"/>
      <c r="K353" s="1057"/>
      <c r="L353" s="473"/>
      <c r="M353" s="473"/>
      <c r="N353" s="473"/>
      <c r="Q353" s="473"/>
    </row>
    <row r="354" spans="3:17" x14ac:dyDescent="0.25">
      <c r="C354" s="473"/>
      <c r="D354" s="473"/>
      <c r="E354" s="473"/>
      <c r="F354" s="473"/>
      <c r="G354" s="473"/>
      <c r="H354" s="471">
        <v>37</v>
      </c>
      <c r="I354" s="72" t="str">
        <f>IF(ISBLANK(H354)," ",IF(ISTEXT(H354)," ",IF(H354&lt;=Нормативы!$H$354,"МСМК",IF(H354&lt;=Нормативы!$H$355,"МС",IF(H354&lt;=Нормативы!$H$356,"КМС",IF(H354&lt;=Нормативы!$H$357,"I",IF(H354&lt;=Нормативы!$H$358,"II",IF(H354&lt;=Нормативы!$H$359,"III","б/р"))))))))</f>
        <v>МСМК</v>
      </c>
      <c r="J354" s="72" t="str">
        <f>IF(ISBLANK(H354)," ",IF(ISTEXT(H354)," ",IF(H354&lt;=Нормативы!$H$354,"МСМК",IF(H354&lt;=Нормативы!$H$355,"МС",IF(H354&lt;=Нормативы!$H$356,"КМС",IF(H354&lt;=Нормативы!$H$357,"I",IF(H354&lt;=Нормативы!$H$358,"II",IF(H354&lt;=Нормативы!$H$359,"III","б/р"))))))))</f>
        <v>МСМК</v>
      </c>
      <c r="K354" s="1062"/>
      <c r="L354" s="471"/>
      <c r="M354" s="72" t="str">
        <f>IF(ISBLANK(L354)," ",IF(ISTEXT(L354)," ",IF(L354&lt;=Нормативы!$H$354,"КМС",IF(L354&lt;=Нормативы!$H$355,"КМС",IF(L354&lt;=Нормативы!$L$356,"КМС",IF(L354&lt;=Нормативы!$L$357,"I",IF(L354&lt;=Нормативы!$L$358,"II",IF(L354&lt;=Нормативы!$L$359,"III","б/р"))))))))</f>
        <v xml:space="preserve"> </v>
      </c>
      <c r="N354" s="72" t="str">
        <f>IF(ISBLANK(L354)," ",IF(ISTEXT(L354)," ",IF(L354&lt;=37.2,"МСМК",IF(L354&lt;=39.5,"МС",IF(L354&lt;=41.6,"КМС",IF(L354&lt;=45,"I",IF(L354&lt;=48.6,"II",IF(L354&lt;=53,"III","б/р"))))))))</f>
        <v xml:space="preserve"> </v>
      </c>
      <c r="O354" s="72"/>
      <c r="Q354" s="72" t="str">
        <f>IF(ISBLANK(P354)," ",IF(ISTEXT(P354)," ",IF(P354&lt;=$H$354,"МСМК",IF(P354&lt;=$H$355,"МС",IF(P354&lt;=$H$356,"КМС",IF(P354&lt;=$H$357,"I",IF(P354&lt;=$H$358,"II",IF(P354&lt;=$H$359,"III","б/р"))))))))</f>
        <v xml:space="preserve"> </v>
      </c>
    </row>
    <row r="355" spans="3:17" x14ac:dyDescent="0.25">
      <c r="C355" s="473"/>
      <c r="D355" s="473"/>
      <c r="E355" s="473"/>
      <c r="F355" s="473"/>
      <c r="G355" s="473"/>
      <c r="H355" s="471">
        <v>39.4</v>
      </c>
      <c r="I355" s="72" t="str">
        <f>IF(ISBLANK(H355)," ",IF(ISTEXT(H355)," ",IF(H355&lt;=Нормативы!$H$354,"МСМК",IF(H355&lt;=Нормативы!$H$355,"МС",IF(H355&lt;=Нормативы!$H$356,"КМС",IF(H355&lt;=Нормативы!$H$357,"I",IF(H355&lt;=Нормативы!$H$358,"II",IF(H355&lt;=Нормативы!$H$359,"III","б/р"))))))))</f>
        <v>МС</v>
      </c>
      <c r="J355" s="72" t="str">
        <f>IF(ISBLANK(H355)," ",IF(ISTEXT(H355)," ",IF(H355&lt;=Нормативы!$H$354,"МСМК",IF(H355&lt;=Нормативы!$H$355,"МС",IF(H355&lt;=Нормативы!$H$356,"КМС",IF(H355&lt;=Нормативы!$H$357,"I",IF(H355&lt;=Нормативы!$H$358,"II",IF(H355&lt;=Нормативы!$H$359,"III","б/р"))))))))</f>
        <v>МС</v>
      </c>
      <c r="K355" s="1062"/>
      <c r="L355" s="471"/>
      <c r="M355" s="72" t="str">
        <f>IF(ISBLANK(L355)," ",IF(ISTEXT(L355)," ",IF(L355&lt;=Нормативы!$H$354,"КМС",IF(L355&lt;=Нормативы!$H$355,"КМС",IF(L355&lt;=Нормативы!$L$356,"КМС",IF(L355&lt;=Нормативы!$L$357,"I",IF(L355&lt;=Нормативы!$L$358,"II",IF(L355&lt;=Нормативы!$L$359,"III","б/р"))))))))</f>
        <v xml:space="preserve"> </v>
      </c>
      <c r="N355" s="72" t="str">
        <f>IF(ISBLANK(L355)," ",IF(ISTEXT(L355)," ",IF(L355&lt;=37.2,"МСМК",IF(L355&lt;=39.5,"МС",IF(L355&lt;=41.6,"КМС",IF(L355&lt;=45,"I",IF(L355&lt;=48.6,"II",IF(L355&lt;=53,"III","б/р"))))))))</f>
        <v xml:space="preserve"> </v>
      </c>
      <c r="O355" s="72"/>
      <c r="Q355" s="72" t="str">
        <f t="shared" ref="Q355" si="255">IF(ISBLANK(P355)," ",IF(ISTEXT(P355)," ",IF(P355&lt;=$H$354,"МСМК",IF(P355&lt;=$H$355,"МС",IF(P355&lt;=$H$356,"КМС",IF(P355&lt;=$H$357,"I",IF(P355&lt;=$H$358,"II",IF(P355&lt;=$H$359,"III","б/р"))))))))</f>
        <v xml:space="preserve"> </v>
      </c>
    </row>
    <row r="356" spans="3:17" x14ac:dyDescent="0.25">
      <c r="C356" s="473"/>
      <c r="D356" s="473"/>
      <c r="E356" s="473"/>
      <c r="F356" s="473"/>
      <c r="G356" s="473"/>
      <c r="H356" s="471">
        <v>41.2</v>
      </c>
      <c r="I356" s="72" t="str">
        <f>IF(ISBLANK(H356)," ",IF(ISTEXT(H356)," ",IF(H356&lt;=Нормативы!$H$354,"МСМК",IF(H356&lt;=Нормативы!$H$355,"МС",IF(H356&lt;=Нормативы!$H$356,"КМС",IF(H356&lt;=Нормативы!$H$357,"I",IF(H356&lt;=Нормативы!$H$358,"II",IF(H356&lt;=Нормативы!$H$359,"III","б/р"))))))))</f>
        <v>КМС</v>
      </c>
      <c r="J356" s="72" t="str">
        <f>IF(ISBLANK(H356)," ",IF(ISTEXT(H356)," ",IF(H356&lt;=Нормативы!$H$354,"МСМК",IF(H356&lt;=Нормативы!$H$355,"МС",IF(H356&lt;=Нормативы!$H$356,"КМС",IF(H356&lt;=Нормативы!$H$357,"I",IF(H356&lt;=Нормативы!$H$358,"II",IF(H356&lt;=Нормативы!$H$359,"III","б/р"))))))))</f>
        <v>КМС</v>
      </c>
      <c r="K356" s="1062"/>
      <c r="L356" s="1047">
        <f t="shared" ref="L356:L359" si="256">H356-0.2</f>
        <v>41</v>
      </c>
      <c r="M356" s="72" t="str">
        <f>IF(ISBLANK(L356)," ",IF(ISTEXT(L356)," ",IF(L356&lt;=Нормативы!$H$354,"КМС",IF(L356&lt;=Нормативы!$H$355,"КМС",IF(L356&lt;=Нормативы!$L$356,"КМС",IF(L356&lt;=Нормативы!$L$357,"I",IF(L356&lt;=Нормативы!$L$358,"II",IF(L356&lt;=Нормативы!$L$359,"III","б/р"))))))))</f>
        <v>КМС</v>
      </c>
      <c r="N356" s="72" t="str">
        <f>IF(ISBLANK(L356)," ",IF(ISTEXT(L356)," ",IF(L356&lt;=Нормативы!$H$354,"КМС",IF(L356&lt;=Нормативы!$H$355,"КМС",IF(L356&lt;=Нормативы!$L$356,"КМС",IF(L356&lt;=Нормативы!$L$357,"I",IF(L356&lt;=Нормативы!$L$358,"II",IF(L356&lt;=Нормативы!$L$359,"III","б/р"))))))))</f>
        <v>КМС</v>
      </c>
      <c r="O356" s="72"/>
      <c r="Q356" s="72" t="str">
        <f t="shared" ref="Q356" si="257">IF(ISBLANK(P356)," ",IF(ISTEXT(P356)," ",IF(P356&lt;=$H$354,"МСМК",IF(P356&lt;=$H$355,"МС",IF(P356&lt;=$H$356,"КМС",IF(P356&lt;=$H$357,"I",IF(P356&lt;=$H$358,"II",IF(P356&lt;=$H$359,"III","б/р"))))))))</f>
        <v xml:space="preserve"> </v>
      </c>
    </row>
    <row r="357" spans="3:17" x14ac:dyDescent="0.25">
      <c r="C357" s="473"/>
      <c r="D357" s="473"/>
      <c r="E357" s="473"/>
      <c r="F357" s="473"/>
      <c r="G357" s="473"/>
      <c r="H357" s="471">
        <v>44.7</v>
      </c>
      <c r="I357" s="72" t="str">
        <f>IF(ISBLANK(H357)," ",IF(ISTEXT(H357)," ",IF(H357&lt;=Нормативы!$H$354,"МСМК",IF(H357&lt;=Нормативы!$H$355,"МС",IF(H357&lt;=Нормативы!$H$356,"КМС",IF(H357&lt;=Нормативы!$H$357,"I",IF(H357&lt;=Нормативы!$H$358,"II",IF(H357&lt;=Нормативы!$H$359,"III","б/р"))))))))</f>
        <v>I</v>
      </c>
      <c r="J357" s="72" t="str">
        <f>IF(ISBLANK(H357)," ",IF(ISTEXT(H357)," ",IF(H357&lt;=Нормативы!$H$354,"МСМК",IF(H357&lt;=Нормативы!$H$355,"МС",IF(H357&lt;=Нормативы!$H$356,"КМС",IF(H357&lt;=Нормативы!$H$357,"I",IF(H357&lt;=Нормативы!$H$358,"II",IF(H357&lt;=Нормативы!$H$359,"III","б/р"))))))))</f>
        <v>I</v>
      </c>
      <c r="K357" s="1062"/>
      <c r="L357" s="1047">
        <f t="shared" si="256"/>
        <v>44.5</v>
      </c>
      <c r="M357" s="72" t="str">
        <f>IF(ISBLANK(L357)," ",IF(ISTEXT(L357)," ",IF(L357&lt;=Нормативы!$H$354,"КМС",IF(L357&lt;=Нормативы!$H$355,"КМС",IF(L357&lt;=Нормативы!$L$356,"КМС",IF(L357&lt;=Нормативы!$L$357,"I",IF(L357&lt;=Нормативы!$L$358,"II",IF(L357&lt;=Нормативы!$L$359,"III","б/р"))))))))</f>
        <v>I</v>
      </c>
      <c r="N357" s="72" t="str">
        <f>IF(ISBLANK(L357)," ",IF(ISTEXT(L357)," ",IF(L357&lt;=Нормативы!$H$354,"КМС",IF(L357&lt;=Нормативы!$H$355,"КМС",IF(L357&lt;=Нормативы!$L$356,"КМС",IF(L357&lt;=Нормативы!$L$357,"I",IF(L357&lt;=Нормативы!$L$358,"II",IF(L357&lt;=Нормативы!$L$359,"III","б/р"))))))))</f>
        <v>I</v>
      </c>
      <c r="O357" s="72"/>
      <c r="Q357" s="72" t="str">
        <f t="shared" ref="Q357" si="258">IF(ISBLANK(P357)," ",IF(ISTEXT(P357)," ",IF(P357&lt;=$H$354,"МСМК",IF(P357&lt;=$H$355,"МС",IF(P357&lt;=$H$356,"КМС",IF(P357&lt;=$H$357,"I",IF(P357&lt;=$H$358,"II",IF(P357&lt;=$H$359,"III","б/р"))))))))</f>
        <v xml:space="preserve"> </v>
      </c>
    </row>
    <row r="358" spans="3:17" x14ac:dyDescent="0.25">
      <c r="C358" s="473"/>
      <c r="D358" s="473"/>
      <c r="E358" s="473"/>
      <c r="F358" s="473"/>
      <c r="G358" s="473"/>
      <c r="H358" s="471">
        <v>48.7</v>
      </c>
      <c r="I358" s="72" t="str">
        <f>IF(ISBLANK(H358)," ",IF(ISTEXT(H358)," ",IF(H358&lt;=Нормативы!$H$354,"МСМК",IF(H358&lt;=Нормативы!$H$355,"МС",IF(H358&lt;=Нормативы!$H$356,"КМС",IF(H358&lt;=Нормативы!$H$357,"I",IF(H358&lt;=Нормативы!$H$358,"II",IF(H358&lt;=Нормативы!$H$359,"III","б/р"))))))))</f>
        <v>II</v>
      </c>
      <c r="J358" s="72" t="str">
        <f>IF(ISBLANK(H358)," ",IF(ISTEXT(H358)," ",IF(H358&lt;=Нормативы!$H$354,"МСМК",IF(H358&lt;=Нормативы!$H$355,"МС",IF(H358&lt;=Нормативы!$H$356,"КМС",IF(H358&lt;=Нормативы!$H$357,"I",IF(H358&lt;=Нормативы!$H$358,"II",IF(H358&lt;=Нормативы!$H$359,"III","б/р"))))))))</f>
        <v>II</v>
      </c>
      <c r="K358" s="1062"/>
      <c r="L358" s="1047">
        <f t="shared" si="256"/>
        <v>48.5</v>
      </c>
      <c r="M358" s="72" t="str">
        <f>IF(ISBLANK(L358)," ",IF(ISTEXT(L358)," ",IF(L358&lt;=Нормативы!$H$354,"КМС",IF(L358&lt;=Нормативы!$H$355,"КМС",IF(L358&lt;=Нормативы!$L$356,"КМС",IF(L358&lt;=Нормативы!$L$357,"I",IF(L358&lt;=Нормативы!$L$358,"II",IF(L358&lt;=Нормативы!$L$359,"III","б/р"))))))))</f>
        <v>II</v>
      </c>
      <c r="N358" s="72" t="str">
        <f>IF(ISBLANK(L358)," ",IF(ISTEXT(L358)," ",IF(L358&lt;=Нормативы!$H$354,"КМС",IF(L358&lt;=Нормативы!$H$355,"КМС",IF(L358&lt;=Нормативы!$L$356,"КМС",IF(L358&lt;=Нормативы!$L$357,"I",IF(L358&lt;=Нормативы!$L$358,"II",IF(L358&lt;=Нормативы!$L$359,"III","б/р"))))))))</f>
        <v>II</v>
      </c>
      <c r="O358" s="72"/>
      <c r="Q358" s="72" t="str">
        <f t="shared" ref="Q358" si="259">IF(ISBLANK(P358)," ",IF(ISTEXT(P358)," ",IF(P358&lt;=$H$354,"МСМК",IF(P358&lt;=$H$355,"МС",IF(P358&lt;=$H$356,"КМС",IF(P358&lt;=$H$357,"I",IF(P358&lt;=$H$358,"II",IF(P358&lt;=$H$359,"III","б/р"))))))))</f>
        <v xml:space="preserve"> </v>
      </c>
    </row>
    <row r="359" spans="3:17" x14ac:dyDescent="0.25">
      <c r="C359" s="473"/>
      <c r="D359" s="473"/>
      <c r="E359" s="473"/>
      <c r="F359" s="473"/>
      <c r="G359" s="473"/>
      <c r="H359" s="471">
        <v>52.2</v>
      </c>
      <c r="I359" s="72" t="str">
        <f>IF(ISBLANK(H359)," ",IF(ISTEXT(H359)," ",IF(H359&lt;=Нормативы!$H$354,"МСМК",IF(H359&lt;=Нормативы!$H$355,"МС",IF(H359&lt;=Нормативы!$H$356,"КМС",IF(H359&lt;=Нормативы!$H$357,"I",IF(H359&lt;=Нормативы!$H$358,"II",IF(H359&lt;=Нормативы!$H$359,"III","б/р"))))))))</f>
        <v>III</v>
      </c>
      <c r="J359" s="72" t="str">
        <f>IF(ISBLANK(H359)," ",IF(ISTEXT(H359)," ",IF(H359&lt;=Нормативы!$H$354,"МСМК",IF(H359&lt;=Нормативы!$H$355,"МС",IF(H359&lt;=Нормативы!$H$356,"КМС",IF(H359&lt;=Нормативы!$H$357,"I",IF(H359&lt;=Нормативы!$H$358,"II",IF(H359&lt;=Нормативы!$H$359,"III","б/р"))))))))</f>
        <v>III</v>
      </c>
      <c r="K359" s="1062"/>
      <c r="L359" s="1047">
        <f t="shared" si="256"/>
        <v>52</v>
      </c>
      <c r="M359" s="72" t="str">
        <f>IF(ISBLANK(L359)," ",IF(ISTEXT(L359)," ",IF(L359&lt;=Нормативы!$H$354,"КМС",IF(L359&lt;=Нормативы!$H$355,"КМС",IF(L359&lt;=Нормативы!$L$356,"КМС",IF(L359&lt;=Нормативы!$L$357,"I",IF(L359&lt;=Нормативы!$L$358,"II",IF(L359&lt;=Нормативы!$L$359,"III","б/р"))))))))</f>
        <v>III</v>
      </c>
      <c r="N359" s="72" t="str">
        <f>IF(ISBLANK(L359)," ",IF(ISTEXT(L359)," ",IF(L359&lt;=Нормативы!$H$354,"КМС",IF(L359&lt;=Нормативы!$H$355,"КМС",IF(L359&lt;=Нормативы!$L$356,"КМС",IF(L359&lt;=Нормативы!$L$357,"I",IF(L359&lt;=Нормативы!$L$358,"II",IF(L359&lt;=Нормативы!$L$359,"III","б/р"))))))))</f>
        <v>III</v>
      </c>
      <c r="O359" s="72"/>
      <c r="Q359" s="72" t="str">
        <f t="shared" ref="Q359" si="260">IF(ISBLANK(P359)," ",IF(ISTEXT(P359)," ",IF(P359&lt;=$H$354,"МСМК",IF(P359&lt;=$H$355,"МС",IF(P359&lt;=$H$356,"КМС",IF(P359&lt;=$H$357,"I",IF(P359&lt;=$H$358,"II",IF(P359&lt;=$H$359,"III","б/р"))))))))</f>
        <v xml:space="preserve"> </v>
      </c>
    </row>
    <row r="360" spans="3:17" x14ac:dyDescent="0.25">
      <c r="C360" s="478"/>
      <c r="I360" s="473"/>
      <c r="J360" s="473"/>
      <c r="K360" s="1057"/>
      <c r="L360" s="473"/>
      <c r="M360" s="473"/>
      <c r="N360" s="473"/>
      <c r="Q360" s="473"/>
    </row>
    <row r="361" spans="3:17" x14ac:dyDescent="0.25">
      <c r="C361" s="478" t="s">
        <v>440</v>
      </c>
      <c r="I361" s="473"/>
      <c r="J361" s="473"/>
      <c r="K361" s="1057"/>
      <c r="L361" s="473"/>
      <c r="M361" s="473"/>
      <c r="N361" s="473"/>
      <c r="Q361" s="473"/>
    </row>
    <row r="362" spans="3:17" x14ac:dyDescent="0.25">
      <c r="C362" s="473"/>
      <c r="D362" s="473"/>
      <c r="E362" s="473"/>
      <c r="F362" s="473"/>
      <c r="G362" s="473"/>
      <c r="H362" s="471">
        <v>32.6</v>
      </c>
      <c r="I362" s="72" t="str">
        <f>IF(ISBLANK(H362)," ",IF(ISTEXT(H362)," ",IF(H362&lt;=Нормативы!$H$362,"МСМК",IF(H362&lt;=Нормативы!$H$363,"МС",IF(H362&lt;=Нормативы!$H$364,"КМС",IF(H362&lt;=Нормативы!$H$365,"I",IF(H362&lt;=Нормативы!$H$366,"II",IF(H362&lt;=Нормативы!$H$367,"III","б/р"))))))))</f>
        <v>МСМК</v>
      </c>
      <c r="J362" s="72" t="str">
        <f>IF(ISBLANK(H362)," ",IF(ISTEXT(H362)," ",IF(H362&lt;=Нормативы!$H$362,"МСМК",IF(H362&lt;=Нормативы!$H$363,"МС",IF(H362&lt;=Нормативы!$H$364,"КМС",IF(H362&lt;=Нормативы!$H$365,"I",IF(H362&lt;=Нормативы!$H$366,"II",IF(H362&lt;=Нормативы!$H$367,"III","б/р"))))))))</f>
        <v>МСМК</v>
      </c>
      <c r="K362" s="1062"/>
      <c r="L362" s="471"/>
      <c r="M362" s="72" t="str">
        <f>IF(ISBLANK(L362)," ",IF(ISTEXT(L362)," ",IF(L362&lt;=Нормативы!$H$362,"КМС",IF(L362&lt;=Нормативы!$H$363,"КМС",IF(L362&lt;=Нормативы!$L$364,"КМС",IF(L362&lt;=Нормативы!$L$365,"I",IF(L362&lt;=Нормативы!$L$366,"II",IF(L362&lt;=Нормативы!$L$367,"III","б/р"))))))))</f>
        <v xml:space="preserve"> </v>
      </c>
      <c r="N362" s="72" t="str">
        <f>IF(ISBLANK(L362)," ",IF(ISTEXT(L362)," ",IF(L362&lt;=32.8,"МСМК",IF(L362&lt;=35,"МС",IF(L362&lt;=39.6,"КМС",IF(L362&lt;=42.2,"I",IF(L362&lt;=45.6,"II",IF(L362&lt;=49.5,"III","б/р"))))))))</f>
        <v xml:space="preserve"> </v>
      </c>
      <c r="O362" s="72"/>
      <c r="Q362" s="72" t="str">
        <f>IF(ISBLANK(P362)," ",IF(ISTEXT(P362)," ",IF(P362&lt;=$H$362,"МСМК",IF(P362&lt;=$H$363,"МС",IF(P362&lt;=$H$364,"КМС",IF(P362&lt;=$H$365,"I",IF(P362&lt;=$H$366,"II",IF(P362&lt;=$H$367,"III","б/р"))))))))</f>
        <v xml:space="preserve"> </v>
      </c>
    </row>
    <row r="363" spans="3:17" x14ac:dyDescent="0.25">
      <c r="C363" s="473"/>
      <c r="D363" s="473"/>
      <c r="E363" s="473"/>
      <c r="F363" s="473"/>
      <c r="G363" s="473"/>
      <c r="H363" s="471">
        <v>34</v>
      </c>
      <c r="I363" s="72" t="str">
        <f>IF(ISBLANK(H363)," ",IF(ISTEXT(H363)," ",IF(H363&lt;=Нормативы!$H$362,"МСМК",IF(H363&lt;=Нормативы!$H$363,"МС",IF(H363&lt;=Нормативы!$H$364,"КМС",IF(H363&lt;=Нормативы!$H$365,"I",IF(H363&lt;=Нормативы!$H$366,"II",IF(H363&lt;=Нормативы!$H$367,"III","б/р"))))))))</f>
        <v>МС</v>
      </c>
      <c r="J363" s="72" t="str">
        <f>IF(ISBLANK(H363)," ",IF(ISTEXT(H363)," ",IF(H363&lt;=Нормативы!$H$362,"МСМК",IF(H363&lt;=Нормативы!$H$363,"МС",IF(H363&lt;=Нормативы!$H$364,"КМС",IF(H363&lt;=Нормативы!$H$365,"I",IF(H363&lt;=Нормативы!$H$366,"II",IF(H363&lt;=Нормативы!$H$367,"III","б/р"))))))))</f>
        <v>МС</v>
      </c>
      <c r="K363" s="1062"/>
      <c r="L363" s="471"/>
      <c r="M363" s="72" t="str">
        <f>IF(ISBLANK(L363)," ",IF(ISTEXT(L363)," ",IF(L363&lt;=Нормативы!$H$362,"КМС",IF(L363&lt;=Нормативы!$H$363,"КМС",IF(L363&lt;=Нормативы!$L$364,"КМС",IF(L363&lt;=Нормативы!$L$365,"I",IF(L363&lt;=Нормативы!$L$366,"II",IF(L363&lt;=Нормативы!$L$367,"III","б/р"))))))))</f>
        <v xml:space="preserve"> </v>
      </c>
      <c r="N363" s="72" t="str">
        <f>IF(ISBLANK(L363)," ",IF(ISTEXT(L363)," ",IF(L363&lt;=32.8,"МСМК",IF(L363&lt;=35,"МС",IF(L363&lt;=39.6,"КМС",IF(L363&lt;=42.2,"I",IF(L363&lt;=45.6,"II",IF(L363&lt;=49.5,"III","б/р"))))))))</f>
        <v xml:space="preserve"> </v>
      </c>
      <c r="O363" s="72"/>
      <c r="Q363" s="72" t="str">
        <f t="shared" ref="Q363" si="261">IF(ISBLANK(P363)," ",IF(ISTEXT(P363)," ",IF(P363&lt;=$H$362,"МСМК",IF(P363&lt;=$H$363,"МС",IF(P363&lt;=$H$364,"КМС",IF(P363&lt;=$H$365,"I",IF(P363&lt;=$H$366,"II",IF(P363&lt;=$H$367,"III","б/р"))))))))</f>
        <v xml:space="preserve"> </v>
      </c>
    </row>
    <row r="364" spans="3:17" x14ac:dyDescent="0.25">
      <c r="C364" s="473"/>
      <c r="D364" s="473"/>
      <c r="E364" s="473"/>
      <c r="F364" s="473"/>
      <c r="G364" s="473"/>
      <c r="H364" s="471">
        <v>38.700000000000003</v>
      </c>
      <c r="I364" s="72" t="str">
        <f>IF(ISBLANK(H364)," ",IF(ISTEXT(H364)," ",IF(H364&lt;=Нормативы!$H$362,"МСМК",IF(H364&lt;=Нормативы!$H$363,"МС",IF(H364&lt;=Нормативы!$H$364,"КМС",IF(H364&lt;=Нормативы!$H$365,"I",IF(H364&lt;=Нормативы!$H$366,"II",IF(H364&lt;=Нормативы!$H$367,"III","б/р"))))))))</f>
        <v>КМС</v>
      </c>
      <c r="J364" s="72" t="str">
        <f>IF(ISBLANK(H364)," ",IF(ISTEXT(H364)," ",IF(H364&lt;=Нормативы!$H$362,"МСМК",IF(H364&lt;=Нормативы!$H$363,"МС",IF(H364&lt;=Нормативы!$H$364,"КМС",IF(H364&lt;=Нормативы!$H$365,"I",IF(H364&lt;=Нормативы!$H$366,"II",IF(H364&lt;=Нормативы!$H$367,"III","б/р"))))))))</f>
        <v>КМС</v>
      </c>
      <c r="K364" s="1062"/>
      <c r="L364" s="1047">
        <f t="shared" ref="L364:L367" si="262">H364-0.2</f>
        <v>38.5</v>
      </c>
      <c r="M364" s="72" t="str">
        <f>IF(ISBLANK(L364)," ",IF(ISTEXT(L364)," ",IF(L364&lt;=Нормативы!$H$362,"КМС",IF(L364&lt;=Нормативы!$H$363,"КМС",IF(L364&lt;=Нормативы!$L$364,"КМС",IF(L364&lt;=Нормативы!$L$365,"I",IF(L364&lt;=Нормативы!$L$366,"II",IF(L364&lt;=Нормативы!$L$367,"III","б/р"))))))))</f>
        <v>КМС</v>
      </c>
      <c r="N364" s="72" t="str">
        <f>IF(ISBLANK(L364)," ",IF(ISTEXT(L364)," ",IF(L364&lt;=Нормативы!$H$362,"КМС",IF(L364&lt;=Нормативы!$H$363,"КМС",IF(L364&lt;=Нормативы!$L$364,"КМС",IF(L364&lt;=Нормативы!$L$365,"I",IF(L364&lt;=Нормативы!$L$366,"II",IF(L364&lt;=Нормативы!$L$367,"III","б/р"))))))))</f>
        <v>КМС</v>
      </c>
      <c r="O364" s="72"/>
      <c r="Q364" s="72" t="str">
        <f t="shared" ref="Q364" si="263">IF(ISBLANK(P364)," ",IF(ISTEXT(P364)," ",IF(P364&lt;=$H$362,"МСМК",IF(P364&lt;=$H$363,"МС",IF(P364&lt;=$H$364,"КМС",IF(P364&lt;=$H$365,"I",IF(P364&lt;=$H$366,"II",IF(P364&lt;=$H$367,"III","б/р"))))))))</f>
        <v xml:space="preserve"> </v>
      </c>
    </row>
    <row r="365" spans="3:17" x14ac:dyDescent="0.25">
      <c r="C365" s="473"/>
      <c r="D365" s="473"/>
      <c r="E365" s="473"/>
      <c r="F365" s="473"/>
      <c r="G365" s="473"/>
      <c r="H365" s="471">
        <v>41.7</v>
      </c>
      <c r="I365" s="72" t="str">
        <f>IF(ISBLANK(H365)," ",IF(ISTEXT(H365)," ",IF(H365&lt;=Нормативы!$H$362,"МСМК",IF(H365&lt;=Нормативы!$H$363,"МС",IF(H365&lt;=Нормативы!$H$364,"КМС",IF(H365&lt;=Нормативы!$H$365,"I",IF(H365&lt;=Нормативы!$H$366,"II",IF(H365&lt;=Нормативы!$H$367,"III","б/р"))))))))</f>
        <v>I</v>
      </c>
      <c r="J365" s="72" t="str">
        <f>IF(ISBLANK(H365)," ",IF(ISTEXT(H365)," ",IF(H365&lt;=Нормативы!$H$362,"МСМК",IF(H365&lt;=Нормативы!$H$363,"МС",IF(H365&lt;=Нормативы!$H$364,"КМС",IF(H365&lt;=Нормативы!$H$365,"I",IF(H365&lt;=Нормативы!$H$366,"II",IF(H365&lt;=Нормативы!$H$367,"III","б/р"))))))))</f>
        <v>I</v>
      </c>
      <c r="K365" s="1062"/>
      <c r="L365" s="1047">
        <f t="shared" si="262"/>
        <v>41.5</v>
      </c>
      <c r="M365" s="72" t="str">
        <f>IF(ISBLANK(L365)," ",IF(ISTEXT(L365)," ",IF(L365&lt;=Нормативы!$H$362,"КМС",IF(L365&lt;=Нормативы!$H$363,"КМС",IF(L365&lt;=Нормативы!$L$364,"КМС",IF(L365&lt;=Нормативы!$L$365,"I",IF(L365&lt;=Нормативы!$L$366,"II",IF(L365&lt;=Нормативы!$L$367,"III","б/р"))))))))</f>
        <v>I</v>
      </c>
      <c r="N365" s="72" t="str">
        <f>IF(ISBLANK(L365)," ",IF(ISTEXT(L365)," ",IF(L365&lt;=Нормативы!$H$362,"КМС",IF(L365&lt;=Нормативы!$H$363,"КМС",IF(L365&lt;=Нормативы!$L$364,"КМС",IF(L365&lt;=Нормативы!$L$365,"I",IF(L365&lt;=Нормативы!$L$366,"II",IF(L365&lt;=Нормативы!$L$367,"III","б/р"))))))))</f>
        <v>I</v>
      </c>
      <c r="O365" s="72"/>
      <c r="Q365" s="72" t="str">
        <f t="shared" ref="Q365" si="264">IF(ISBLANK(P365)," ",IF(ISTEXT(P365)," ",IF(P365&lt;=$H$362,"МСМК",IF(P365&lt;=$H$363,"МС",IF(P365&lt;=$H$364,"КМС",IF(P365&lt;=$H$365,"I",IF(P365&lt;=$H$366,"II",IF(P365&lt;=$H$367,"III","б/р"))))))))</f>
        <v xml:space="preserve"> </v>
      </c>
    </row>
    <row r="366" spans="3:17" x14ac:dyDescent="0.25">
      <c r="C366" s="473"/>
      <c r="D366" s="473"/>
      <c r="E366" s="473"/>
      <c r="F366" s="473"/>
      <c r="G366" s="473"/>
      <c r="H366" s="471">
        <v>45.7</v>
      </c>
      <c r="I366" s="72" t="str">
        <f>IF(ISBLANK(H366)," ",IF(ISTEXT(H366)," ",IF(H366&lt;=Нормативы!$H$362,"МСМК",IF(H366&lt;=Нормативы!$H$363,"МС",IF(H366&lt;=Нормативы!$H$364,"КМС",IF(H366&lt;=Нормативы!$H$365,"I",IF(H366&lt;=Нормативы!$H$366,"II",IF(H366&lt;=Нормативы!$H$367,"III","б/р"))))))))</f>
        <v>II</v>
      </c>
      <c r="J366" s="72" t="str">
        <f>IF(ISBLANK(H366)," ",IF(ISTEXT(H366)," ",IF(H366&lt;=Нормативы!$H$362,"МСМК",IF(H366&lt;=Нормативы!$H$363,"МС",IF(H366&lt;=Нормативы!$H$364,"КМС",IF(H366&lt;=Нормативы!$H$365,"I",IF(H366&lt;=Нормативы!$H$366,"II",IF(H366&lt;=Нормативы!$H$367,"III","б/р"))))))))</f>
        <v>II</v>
      </c>
      <c r="K366" s="1062"/>
      <c r="L366" s="1047">
        <f t="shared" si="262"/>
        <v>45.5</v>
      </c>
      <c r="M366" s="72" t="str">
        <f>IF(ISBLANK(L366)," ",IF(ISTEXT(L366)," ",IF(L366&lt;=Нормативы!$H$362,"КМС",IF(L366&lt;=Нормативы!$H$363,"КМС",IF(L366&lt;=Нормативы!$L$364,"КМС",IF(L366&lt;=Нормативы!$L$365,"I",IF(L366&lt;=Нормативы!$L$366,"II",IF(L366&lt;=Нормативы!$L$367,"III","б/р"))))))))</f>
        <v>II</v>
      </c>
      <c r="N366" s="72" t="str">
        <f>IF(ISBLANK(L366)," ",IF(ISTEXT(L366)," ",IF(L366&lt;=Нормативы!$H$362,"КМС",IF(L366&lt;=Нормативы!$H$363,"КМС",IF(L366&lt;=Нормативы!$L$364,"КМС",IF(L366&lt;=Нормативы!$L$365,"I",IF(L366&lt;=Нормативы!$L$366,"II",IF(L366&lt;=Нормативы!$L$367,"III","б/р"))))))))</f>
        <v>II</v>
      </c>
      <c r="O366" s="72"/>
      <c r="Q366" s="72" t="str">
        <f t="shared" ref="Q366" si="265">IF(ISBLANK(P366)," ",IF(ISTEXT(P366)," ",IF(P366&lt;=$H$362,"МСМК",IF(P366&lt;=$H$363,"МС",IF(P366&lt;=$H$364,"КМС",IF(P366&lt;=$H$365,"I",IF(P366&lt;=$H$366,"II",IF(P366&lt;=$H$367,"III","б/р"))))))))</f>
        <v xml:space="preserve"> </v>
      </c>
    </row>
    <row r="367" spans="3:17" x14ac:dyDescent="0.25">
      <c r="C367" s="473"/>
      <c r="D367" s="473"/>
      <c r="E367" s="473"/>
      <c r="F367" s="473"/>
      <c r="G367" s="473"/>
      <c r="H367" s="471">
        <v>49.2</v>
      </c>
      <c r="I367" s="72" t="str">
        <f>IF(ISBLANK(H367)," ",IF(ISTEXT(H367)," ",IF(H367&lt;=Нормативы!$H$362,"МСМК",IF(H367&lt;=Нормативы!$H$363,"МС",IF(H367&lt;=Нормативы!$H$364,"КМС",IF(H367&lt;=Нормативы!$H$365,"I",IF(H367&lt;=Нормативы!$H$366,"II",IF(H367&lt;=Нормативы!$H$367,"III","б/р"))))))))</f>
        <v>III</v>
      </c>
      <c r="J367" s="72" t="str">
        <f>IF(ISBLANK(H367)," ",IF(ISTEXT(H367)," ",IF(H367&lt;=Нормативы!$H$362,"МСМК",IF(H367&lt;=Нормативы!$H$363,"МС",IF(H367&lt;=Нормативы!$H$364,"КМС",IF(H367&lt;=Нормативы!$H$365,"I",IF(H367&lt;=Нормативы!$H$366,"II",IF(H367&lt;=Нормативы!$H$367,"III","б/р"))))))))</f>
        <v>III</v>
      </c>
      <c r="K367" s="1062"/>
      <c r="L367" s="1047">
        <f t="shared" si="262"/>
        <v>49</v>
      </c>
      <c r="M367" s="72" t="str">
        <f>IF(ISBLANK(L367)," ",IF(ISTEXT(L367)," ",IF(L367&lt;=Нормативы!$H$362,"КМС",IF(L367&lt;=Нормативы!$H$363,"КМС",IF(L367&lt;=Нормативы!$L$364,"КМС",IF(L367&lt;=Нормативы!$L$365,"I",IF(L367&lt;=Нормативы!$L$366,"II",IF(L367&lt;=Нормативы!$L$367,"III","б/р"))))))))</f>
        <v>III</v>
      </c>
      <c r="N367" s="72" t="str">
        <f>IF(ISBLANK(L367)," ",IF(ISTEXT(L367)," ",IF(L367&lt;=Нормативы!$H$362,"КМС",IF(L367&lt;=Нормативы!$H$363,"КМС",IF(L367&lt;=Нормативы!$L$364,"КМС",IF(L367&lt;=Нормативы!$L$365,"I",IF(L367&lt;=Нормативы!$L$366,"II",IF(L367&lt;=Нормативы!$L$367,"III","б/р"))))))))</f>
        <v>III</v>
      </c>
      <c r="O367" s="72"/>
      <c r="Q367" s="72" t="str">
        <f t="shared" ref="Q367" si="266">IF(ISBLANK(P367)," ",IF(ISTEXT(P367)," ",IF(P367&lt;=$H$362,"МСМК",IF(P367&lt;=$H$363,"МС",IF(P367&lt;=$H$364,"КМС",IF(P367&lt;=$H$365,"I",IF(P367&lt;=$H$366,"II",IF(P367&lt;=$H$367,"III","б/р"))))))))</f>
        <v xml:space="preserve"> </v>
      </c>
    </row>
    <row r="368" spans="3:17" x14ac:dyDescent="0.25">
      <c r="C368" s="478"/>
      <c r="I368" s="473"/>
      <c r="J368" s="473"/>
      <c r="L368" s="473"/>
      <c r="M368" s="473"/>
      <c r="N368" s="473"/>
      <c r="Q368" s="473"/>
    </row>
    <row r="369" spans="3:17" x14ac:dyDescent="0.25">
      <c r="C369" s="478" t="s">
        <v>1089</v>
      </c>
      <c r="I369" s="473"/>
      <c r="J369" s="473"/>
      <c r="L369" s="473"/>
      <c r="M369" s="473"/>
      <c r="N369" s="473"/>
      <c r="Q369" s="473"/>
    </row>
    <row r="370" spans="3:17" x14ac:dyDescent="0.25">
      <c r="C370" s="473"/>
      <c r="D370" s="473"/>
      <c r="E370" s="473"/>
      <c r="F370" s="473"/>
      <c r="G370" s="473"/>
      <c r="H370" s="471">
        <v>1135</v>
      </c>
      <c r="I370" s="72" t="str">
        <f>IF(ISBLANK(H370)," ",IF(ISTEXT(H370)," ",IF(H370&lt;=Нормативы!$H$370,"МСМК",IF(H370&lt;=Нормативы!$H$371,"МС",IF(H370&lt;=Нормативы!$H$372,"КМС",IF(H370&lt;=Нормативы!$H$373,"I",IF(H370&lt;=Нормативы!$H$374,"II",IF(H370&lt;=Нормативы!$H$375,"III","б/р"))))))))</f>
        <v>МСМК</v>
      </c>
      <c r="J370" s="72" t="str">
        <f>IF(ISBLANK(H370)," ",IF(ISTEXT(H370)," ",IF(H370&lt;=Нормативы!$H$370,"МСМК",IF(H370&lt;=Нормативы!$H$371,"МС",IF(H370&lt;=Нормативы!$H$372,"КМС",IF(H370&lt;=Нормативы!$H$373,"I",IF(H370&lt;=Нормативы!$H$374,"II",IF(H370&lt;=Нормативы!$H$375,"III","б/р"))))))))</f>
        <v>МСМК</v>
      </c>
      <c r="K370" s="1062"/>
      <c r="L370" s="471"/>
      <c r="M370" s="72" t="str">
        <f>IF(ISBLANK(L370)," ",IF(ISTEXT(L370)," ",IF(L370&lt;=Нормативы!$H$370,"КМС",IF(L370&lt;=Нормативы!$H$371,"КМС",IF(L370&lt;=Нормативы!$L$372,"КМС",IF(L370&lt;=Нормативы!$L$373,"I",IF(L370&lt;=Нормативы!$L$374,"II",IF(L370&lt;=Нормативы!$L$375,"III","б/р"))))))))</f>
        <v xml:space="preserve"> </v>
      </c>
      <c r="N370" s="72" t="str">
        <f>IF(ISBLANK(L370)," ",IF(ISTEXT(L370)," ",IF(L370&lt;=1211,"МСМК",IF(L370&lt;=1356,"МС",IF(L370&lt;=1559.8,"КМС",IF(L370&lt;=1739.8,"I",IF(L370&lt;=1844.8,"II",IF(L370&lt;=1944.8,"III","б/р"))))))))</f>
        <v xml:space="preserve"> </v>
      </c>
      <c r="O370" s="72"/>
      <c r="Q370" s="72" t="str">
        <f>IF(ISBLANK(P370)," ",IF(ISTEXT(P370)," ",IF(P370&lt;=$H$370,"МСМК",IF(P370&lt;=$H$371,"МС",IF(P370&lt;=$H$372,"КМС",IF(P370&lt;=$H$373,"I",IF(P370&lt;=$H$374,"II",IF(P370&lt;=$H$375,"III","б/р"))))))))</f>
        <v xml:space="preserve"> </v>
      </c>
    </row>
    <row r="371" spans="3:17" x14ac:dyDescent="0.25">
      <c r="C371" s="473"/>
      <c r="D371" s="473"/>
      <c r="E371" s="473"/>
      <c r="F371" s="473"/>
      <c r="G371" s="473"/>
      <c r="H371" s="471">
        <v>1310</v>
      </c>
      <c r="I371" s="72" t="str">
        <f>IF(ISBLANK(H371)," ",IF(ISTEXT(H371)," ",IF(H371&lt;=Нормативы!$H$370,"МСМК",IF(H371&lt;=Нормативы!$H$371,"МС",IF(H371&lt;=Нормативы!$H$372,"КМС",IF(H371&lt;=Нормативы!$H$373,"I",IF(H371&lt;=Нормативы!$H$374,"II",IF(H371&lt;=Нормативы!$H$375,"III","б/р"))))))))</f>
        <v>МС</v>
      </c>
      <c r="J371" s="72" t="str">
        <f>IF(ISBLANK(H371)," ",IF(ISTEXT(H371)," ",IF(H371&lt;=Нормативы!$H$370,"МСМК",IF(H371&lt;=Нормативы!$H$371,"МС",IF(H371&lt;=Нормативы!$H$372,"КМС",IF(H371&lt;=Нормативы!$H$373,"I",IF(H371&lt;=Нормативы!$H$374,"II",IF(H371&lt;=Нормативы!$H$375,"III","б/р"))))))))</f>
        <v>МС</v>
      </c>
      <c r="K371" s="1062"/>
      <c r="L371" s="471"/>
      <c r="M371" s="72" t="str">
        <f>IF(ISBLANK(L371)," ",IF(ISTEXT(L371)," ",IF(L371&lt;=Нормативы!$H$370,"КМС",IF(L371&lt;=Нормативы!$H$371,"КМС",IF(L371&lt;=Нормативы!$L$372,"КМС",IF(L371&lt;=Нормативы!$L$373,"I",IF(L371&lt;=Нормативы!$L$374,"II",IF(L371&lt;=Нормативы!$L$375,"III","б/р"))))))))</f>
        <v xml:space="preserve"> </v>
      </c>
      <c r="N371" s="72" t="str">
        <f>IF(ISBLANK(L371)," ",IF(ISTEXT(L371)," ",IF(L371&lt;=1211,"МСМК",IF(L371&lt;=1356,"МС",IF(L371&lt;=1559.8,"КМС",IF(L371&lt;=1739.8,"I",IF(L371&lt;=1844.8,"II",IF(L371&lt;=1944.8,"III","б/р"))))))))</f>
        <v xml:space="preserve"> </v>
      </c>
      <c r="O371" s="72"/>
      <c r="Q371" s="72" t="str">
        <f t="shared" ref="Q371" si="267">IF(ISBLANK(P371)," ",IF(ISTEXT(P371)," ",IF(P371&lt;=$H$370,"МСМК",IF(P371&lt;=$H$371,"МС",IF(P371&lt;=$H$372,"КМС",IF(P371&lt;=$H$373,"I",IF(P371&lt;=$H$374,"II",IF(P371&lt;=$H$375,"III","б/р"))))))))</f>
        <v xml:space="preserve"> </v>
      </c>
    </row>
    <row r="372" spans="3:17" x14ac:dyDescent="0.25">
      <c r="C372" s="473"/>
      <c r="D372" s="473"/>
      <c r="E372" s="473"/>
      <c r="F372" s="473"/>
      <c r="G372" s="473"/>
      <c r="H372" s="471">
        <v>1530.2</v>
      </c>
      <c r="I372" s="72" t="str">
        <f>IF(ISBLANK(H372)," ",IF(ISTEXT(H372)," ",IF(H372&lt;=Нормативы!$H$370,"МСМК",IF(H372&lt;=Нормативы!$H$371,"МС",IF(H372&lt;=Нормативы!$H$372,"КМС",IF(H372&lt;=Нормативы!$H$373,"I",IF(H372&lt;=Нормативы!$H$374,"II",IF(H372&lt;=Нормативы!$H$375,"III","б/р"))))))))</f>
        <v>КМС</v>
      </c>
      <c r="J372" s="72" t="str">
        <f>IF(ISBLANK(H372)," ",IF(ISTEXT(H372)," ",IF(H372&lt;=Нормативы!$H$370,"МСМК",IF(H372&lt;=Нормативы!$H$371,"МС",IF(H372&lt;=Нормативы!$H$372,"КМС",IF(H372&lt;=Нормативы!$H$373,"I",IF(H372&lt;=Нормативы!$H$374,"II",IF(H372&lt;=Нормативы!$H$375,"III","б/р"))))))))</f>
        <v>КМС</v>
      </c>
      <c r="K372" s="1062"/>
      <c r="L372" s="1047">
        <f t="shared" ref="L372:L375" si="268">H372-0.2</f>
        <v>1530</v>
      </c>
      <c r="M372" s="72" t="str">
        <f>IF(ISBLANK(L372)," ",IF(ISTEXT(L372)," ",IF(L372&lt;=Нормативы!$H$370,"КМС",IF(L372&lt;=Нормативы!$H$371,"КМС",IF(L372&lt;=Нормативы!$L$372,"КМС",IF(L372&lt;=Нормативы!$L$373,"I",IF(L372&lt;=Нормативы!$L$374,"II",IF(L372&lt;=Нормативы!$L$375,"III","б/р"))))))))</f>
        <v>КМС</v>
      </c>
      <c r="N372" s="72" t="str">
        <f>IF(ISBLANK(L372)," ",IF(ISTEXT(L372)," ",IF(L372&lt;=Нормативы!$H$370,"КМС",IF(L372&lt;=Нормативы!$H$371,"КМС",IF(L372&lt;=Нормативы!$L$372,"КМС",IF(L372&lt;=Нормативы!$L$373,"I",IF(L372&lt;=Нормативы!$L$374,"II",IF(L372&lt;=Нормативы!$L$375,"III","б/р"))))))))</f>
        <v>КМС</v>
      </c>
      <c r="O372" s="72"/>
      <c r="Q372" s="72" t="str">
        <f t="shared" ref="Q372" si="269">IF(ISBLANK(P372)," ",IF(ISTEXT(P372)," ",IF(P372&lt;=$H$370,"МСМК",IF(P372&lt;=$H$371,"МС",IF(P372&lt;=$H$372,"КМС",IF(P372&lt;=$H$373,"I",IF(P372&lt;=$H$374,"II",IF(P372&lt;=$H$375,"III","б/р"))))))))</f>
        <v xml:space="preserve"> </v>
      </c>
    </row>
    <row r="373" spans="3:17" x14ac:dyDescent="0.25">
      <c r="C373" s="473"/>
      <c r="D373" s="473"/>
      <c r="E373" s="473"/>
      <c r="F373" s="473"/>
      <c r="G373" s="473"/>
      <c r="H373" s="471">
        <v>1645.2</v>
      </c>
      <c r="I373" s="72" t="str">
        <f>IF(ISBLANK(H373)," ",IF(ISTEXT(H373)," ",IF(H373&lt;=Нормативы!$H$370,"МСМК",IF(H373&lt;=Нормативы!$H$371,"МС",IF(H373&lt;=Нормативы!$H$372,"КМС",IF(H373&lt;=Нормативы!$H$373,"I",IF(H373&lt;=Нормативы!$H$374,"II",IF(H373&lt;=Нормативы!$H$375,"III","б/р"))))))))</f>
        <v>I</v>
      </c>
      <c r="J373" s="72" t="str">
        <f>IF(ISBLANK(H373)," ",IF(ISTEXT(H373)," ",IF(H373&lt;=Нормативы!$H$370,"МСМК",IF(H373&lt;=Нормативы!$H$371,"МС",IF(H373&lt;=Нормативы!$H$372,"КМС",IF(H373&lt;=Нормативы!$H$373,"I",IF(H373&lt;=Нормативы!$H$374,"II",IF(H373&lt;=Нормативы!$H$375,"III","б/р"))))))))</f>
        <v>I</v>
      </c>
      <c r="K373" s="1062"/>
      <c r="L373" s="1047">
        <f t="shared" si="268"/>
        <v>1645</v>
      </c>
      <c r="M373" s="72" t="str">
        <f>IF(ISBLANK(L373)," ",IF(ISTEXT(L373)," ",IF(L373&lt;=Нормативы!$H$370,"КМС",IF(L373&lt;=Нормативы!$H$371,"КМС",IF(L373&lt;=Нормативы!$L$372,"КМС",IF(L373&lt;=Нормативы!$L$373,"I",IF(L373&lt;=Нормативы!$L$374,"II",IF(L373&lt;=Нормативы!$L$375,"III","б/р"))))))))</f>
        <v>I</v>
      </c>
      <c r="N373" s="72" t="str">
        <f>IF(ISBLANK(L373)," ",IF(ISTEXT(L373)," ",IF(L373&lt;=Нормативы!$H$370,"КМС",IF(L373&lt;=Нормативы!$H$371,"КМС",IF(L373&lt;=Нормативы!$L$372,"КМС",IF(L373&lt;=Нормативы!$L$373,"I",IF(L373&lt;=Нормативы!$L$374,"II",IF(L373&lt;=Нормативы!$L$375,"III","б/р"))))))))</f>
        <v>I</v>
      </c>
      <c r="O373" s="72"/>
      <c r="Q373" s="72" t="str">
        <f t="shared" ref="Q373" si="270">IF(ISBLANK(P373)," ",IF(ISTEXT(P373)," ",IF(P373&lt;=$H$370,"МСМК",IF(P373&lt;=$H$371,"МС",IF(P373&lt;=$H$372,"КМС",IF(P373&lt;=$H$373,"I",IF(P373&lt;=$H$374,"II",IF(P373&lt;=$H$375,"III","б/р"))))))))</f>
        <v xml:space="preserve"> </v>
      </c>
    </row>
    <row r="374" spans="3:17" x14ac:dyDescent="0.25">
      <c r="C374" s="473"/>
      <c r="D374" s="473"/>
      <c r="E374" s="473"/>
      <c r="F374" s="473"/>
      <c r="G374" s="473"/>
      <c r="H374" s="471">
        <v>1730</v>
      </c>
      <c r="I374" s="72" t="str">
        <f>IF(ISBLANK(H374)," ",IF(ISTEXT(H374)," ",IF(H374&lt;=Нормативы!$H$370,"МСМК",IF(H374&lt;=Нормативы!$H$371,"МС",IF(H374&lt;=Нормативы!$H$372,"КМС",IF(H374&lt;=Нормативы!$H$373,"I",IF(H374&lt;=Нормативы!$H$374,"II",IF(H374&lt;=Нормативы!$H$375,"III","б/р"))))))))</f>
        <v>II</v>
      </c>
      <c r="J374" s="72" t="str">
        <f>IF(ISBLANK(H374)," ",IF(ISTEXT(H374)," ",IF(H374&lt;=Нормативы!$H$370,"МСМК",IF(H374&lt;=Нормативы!$H$371,"МС",IF(H374&lt;=Нормативы!$H$372,"КМС",IF(H374&lt;=Нормативы!$H$373,"I",IF(H374&lt;=Нормативы!$H$374,"II",IF(H374&lt;=Нормативы!$H$375,"III","б/р"))))))))</f>
        <v>II</v>
      </c>
      <c r="K374" s="1062"/>
      <c r="L374" s="1047">
        <f t="shared" si="268"/>
        <v>1729.8</v>
      </c>
      <c r="M374" s="72" t="str">
        <f>IF(ISBLANK(L374)," ",IF(ISTEXT(L374)," ",IF(L374&lt;=Нормативы!$H$370,"КМС",IF(L374&lt;=Нормативы!$H$371,"КМС",IF(L374&lt;=Нормативы!$L$372,"КМС",IF(L374&lt;=Нормативы!$L$373,"I",IF(L374&lt;=Нормативы!$L$374,"II",IF(L374&lt;=Нормативы!$L$375,"III","б/р"))))))))</f>
        <v>II</v>
      </c>
      <c r="N374" s="72" t="str">
        <f>IF(ISBLANK(L374)," ",IF(ISTEXT(L374)," ",IF(L374&lt;=Нормативы!$H$370,"КМС",IF(L374&lt;=Нормативы!$H$371,"КМС",IF(L374&lt;=Нормативы!$L$372,"КМС",IF(L374&lt;=Нормативы!$L$373,"I",IF(L374&lt;=Нормативы!$L$374,"II",IF(L374&lt;=Нормативы!$L$375,"III","б/р"))))))))</f>
        <v>II</v>
      </c>
      <c r="O374" s="72"/>
      <c r="Q374" s="72" t="str">
        <f t="shared" ref="Q374" si="271">IF(ISBLANK(P374)," ",IF(ISTEXT(P374)," ",IF(P374&lt;=$H$370,"МСМК",IF(P374&lt;=$H$371,"МС",IF(P374&lt;=$H$372,"КМС",IF(P374&lt;=$H$373,"I",IF(P374&lt;=$H$374,"II",IF(P374&lt;=$H$375,"III","б/р"))))))))</f>
        <v xml:space="preserve"> </v>
      </c>
    </row>
    <row r="375" spans="3:17" x14ac:dyDescent="0.25">
      <c r="C375" s="473"/>
      <c r="D375" s="473"/>
      <c r="E375" s="473"/>
      <c r="F375" s="473"/>
      <c r="G375" s="473"/>
      <c r="H375" s="471">
        <v>1840</v>
      </c>
      <c r="I375" s="72" t="str">
        <f>IF(ISBLANK(H375)," ",IF(ISTEXT(H375)," ",IF(H375&lt;=Нормативы!$H$370,"МСМК",IF(H375&lt;=Нормативы!$H$371,"МС",IF(H375&lt;=Нормативы!$H$372,"КМС",IF(H375&lt;=Нормативы!$H$373,"I",IF(H375&lt;=Нормативы!$H$374,"II",IF(H375&lt;=Нормативы!$H$375,"III","б/р"))))))))</f>
        <v>III</v>
      </c>
      <c r="J375" s="72" t="str">
        <f>IF(ISBLANK(H375)," ",IF(ISTEXT(H375)," ",IF(H375&lt;=Нормативы!$H$370,"МСМК",IF(H375&lt;=Нормативы!$H$371,"МС",IF(H375&lt;=Нормативы!$H$372,"КМС",IF(H375&lt;=Нормативы!$H$373,"I",IF(H375&lt;=Нормативы!$H$374,"II",IF(H375&lt;=Нормативы!$H$375,"III","б/р"))))))))</f>
        <v>III</v>
      </c>
      <c r="K375" s="1062"/>
      <c r="L375" s="1047">
        <f t="shared" si="268"/>
        <v>1839.8</v>
      </c>
      <c r="M375" s="72" t="str">
        <f>IF(ISBLANK(L375)," ",IF(ISTEXT(L375)," ",IF(L375&lt;=Нормативы!$H$370,"КМС",IF(L375&lt;=Нормативы!$H$371,"КМС",IF(L375&lt;=Нормативы!$L$372,"КМС",IF(L375&lt;=Нормативы!$L$373,"I",IF(L375&lt;=Нормативы!$L$374,"II",IF(L375&lt;=Нормативы!$L$375,"III","б/р"))))))))</f>
        <v>III</v>
      </c>
      <c r="N375" s="72" t="str">
        <f>IF(ISBLANK(L375)," ",IF(ISTEXT(L375)," ",IF(L375&lt;=Нормативы!$H$370,"КМС",IF(L375&lt;=Нормативы!$H$371,"КМС",IF(L375&lt;=Нормативы!$L$372,"КМС",IF(L375&lt;=Нормативы!$L$373,"I",IF(L375&lt;=Нормативы!$L$374,"II",IF(L375&lt;=Нормативы!$L$375,"III","б/р"))))))))</f>
        <v>III</v>
      </c>
      <c r="O375" s="72"/>
      <c r="Q375" s="72" t="str">
        <f t="shared" ref="Q375" si="272">IF(ISBLANK(P375)," ",IF(ISTEXT(P375)," ",IF(P375&lt;=$H$370,"МСМК",IF(P375&lt;=$H$371,"МС",IF(P375&lt;=$H$372,"КМС",IF(P375&lt;=$H$373,"I",IF(P375&lt;=$H$374,"II",IF(P375&lt;=$H$375,"III","б/р"))))))))</f>
        <v xml:space="preserve"> </v>
      </c>
    </row>
    <row r="376" spans="3:17" ht="15" customHeight="1" x14ac:dyDescent="0.25">
      <c r="C376" s="473"/>
      <c r="D376" s="473"/>
      <c r="E376" s="473"/>
      <c r="F376" s="473"/>
      <c r="G376" s="473"/>
      <c r="H376" s="474"/>
      <c r="I376" s="473"/>
      <c r="J376" s="473"/>
      <c r="L376" s="473"/>
      <c r="M376" s="473"/>
      <c r="N376" s="473"/>
      <c r="Q376" s="473"/>
    </row>
    <row r="377" spans="3:17" x14ac:dyDescent="0.25">
      <c r="C377" s="478" t="s">
        <v>1372</v>
      </c>
      <c r="I377" s="473"/>
      <c r="J377" s="473"/>
      <c r="L377" s="473"/>
      <c r="M377" s="473"/>
      <c r="N377" s="473"/>
      <c r="Q377" s="473"/>
    </row>
    <row r="378" spans="3:17" x14ac:dyDescent="0.25">
      <c r="C378" s="473"/>
      <c r="D378" s="473"/>
      <c r="E378" s="473"/>
      <c r="F378" s="473"/>
      <c r="G378" s="473"/>
      <c r="H378" s="471">
        <v>936</v>
      </c>
      <c r="I378" s="72" t="str">
        <f>IF(ISBLANK(H378)," ",IF(ISTEXT(H378)," ",IF(H378&lt;=Нормативы!$H$378,"МСМК",IF(H378&lt;=Нормативы!$H$379,"МС",IF(H378&lt;=Нормативы!$H$380,"КМС",IF(H378&lt;=Нормативы!$H$381,"I",IF(H378&lt;=Нормативы!$H$382,"II",IF(H378&lt;=Нормативы!$H$383,"III","б/р"))))))))</f>
        <v>МСМК</v>
      </c>
      <c r="J378" s="72" t="str">
        <f>IF(ISBLANK(H378)," ",IF(ISTEXT(H378)," ",IF(H378&lt;=Нормативы!$H$378,"МСМК",IF(H378&lt;=Нормативы!$H$379,"МС",IF(H378&lt;=Нормативы!$H$380,"КМС",IF(H378&lt;=Нормативы!$H$381,"I",IF(H378&lt;=Нормативы!$H$382,"II",IF(H378&lt;=Нормативы!$H$383,"III","б/р"))))))))</f>
        <v>МСМК</v>
      </c>
      <c r="K378" s="1062"/>
      <c r="L378" s="471"/>
      <c r="M378" s="72" t="str">
        <f>IF(ISBLANK(L378)," ",IF(ISTEXT(L378)," ",IF(L378&lt;=Нормативы!$H$378,"КМС",IF(L378&lt;=Нормативы!$H$379,"КМС",IF(L378&lt;=Нормативы!$L$380,"КМС",IF(L378&lt;=Нормативы!$L$381,"I",IF(L378&lt;=Нормативы!$L$382,"II",IF(L378&lt;=Нормативы!$L$383,"III","б/р"))))))))</f>
        <v xml:space="preserve"> </v>
      </c>
      <c r="N378" s="72" t="str">
        <f>IF(ISBLANK(L378)," ",IF(ISTEXT(L378)," ",IF(L378&lt;=938,"МСМК",IF(L378&lt;=1009,"МС",IF(L378&lt;=1129.8,"КМС",IF(L378&lt;=1459.8,"I",IF(L378&lt;=1614.8,"II",IF(L378&lt;=1719.8,"III","б/р"))))))))</f>
        <v xml:space="preserve"> </v>
      </c>
      <c r="O378" s="72"/>
      <c r="Q378" s="72" t="str">
        <f>IF(ISBLANK(P378)," ",IF(ISTEXT(P378)," ",IF(P378&lt;=$H$378,"МСМК",IF(P378&lt;=$H$379,"МС",IF(P378&lt;=$H$380,"КМС",IF(P378&lt;=$H$381,"I",IF(P378&lt;=$H$382,"II",IF(P378&lt;=$H$383,"III","б/р"))))))))</f>
        <v xml:space="preserve"> </v>
      </c>
    </row>
    <row r="379" spans="3:17" x14ac:dyDescent="0.25">
      <c r="C379" s="473"/>
      <c r="D379" s="473"/>
      <c r="E379" s="473"/>
      <c r="F379" s="473"/>
      <c r="G379" s="473"/>
      <c r="H379" s="471">
        <v>1008</v>
      </c>
      <c r="I379" s="72" t="str">
        <f>IF(ISBLANK(H379)," ",IF(ISTEXT(H379)," ",IF(H379&lt;=Нормативы!$H$378,"МСМК",IF(H379&lt;=Нормативы!$H$379,"МС",IF(H379&lt;=Нормативы!$H$380,"КМС",IF(H379&lt;=Нормативы!$H$381,"I",IF(H379&lt;=Нормативы!$H$382,"II",IF(H379&lt;=Нормативы!$H$383,"III","б/р"))))))))</f>
        <v>МС</v>
      </c>
      <c r="J379" s="72" t="str">
        <f>IF(ISBLANK(H379)," ",IF(ISTEXT(H379)," ",IF(H379&lt;=Нормативы!$H$378,"МСМК",IF(H379&lt;=Нормативы!$H$379,"МС",IF(H379&lt;=Нормативы!$H$380,"КМС",IF(H379&lt;=Нормативы!$H$381,"I",IF(H379&lt;=Нормативы!$H$382,"II",IF(H379&lt;=Нормативы!$H$383,"III","б/р"))))))))</f>
        <v>МС</v>
      </c>
      <c r="K379" s="1062"/>
      <c r="L379" s="471"/>
      <c r="M379" s="72" t="str">
        <f>IF(ISBLANK(L379)," ",IF(ISTEXT(L379)," ",IF(L379&lt;=Нормативы!$H$378,"КМС",IF(L379&lt;=Нормативы!$H$379,"КМС",IF(L379&lt;=Нормативы!$L$380,"КМС",IF(L379&lt;=Нормативы!$L$381,"I",IF(L379&lt;=Нормативы!$L$382,"II",IF(L379&lt;=Нормативы!$L$383,"III","б/р"))))))))</f>
        <v xml:space="preserve"> </v>
      </c>
      <c r="N379" s="72" t="str">
        <f>IF(ISBLANK(L379)," ",IF(ISTEXT(L379)," ",IF(L379&lt;=938,"МСМК",IF(L379&lt;=1009,"МС",IF(L379&lt;=1129.8,"КМС",IF(L379&lt;=1459.8,"I",IF(L379&lt;=1614.8,"II",IF(L379&lt;=1719.8,"III","б/р"))))))))</f>
        <v xml:space="preserve"> </v>
      </c>
      <c r="O379" s="72"/>
      <c r="Q379" s="72" t="str">
        <f t="shared" ref="Q379" si="273">IF(ISBLANK(P379)," ",IF(ISTEXT(P379)," ",IF(P379&lt;=$H$378,"МСМК",IF(P379&lt;=$H$379,"МС",IF(P379&lt;=$H$380,"КМС",IF(P379&lt;=$H$381,"I",IF(P379&lt;=$H$382,"II",IF(P379&lt;=$H$383,"III","б/р"))))))))</f>
        <v xml:space="preserve"> </v>
      </c>
    </row>
    <row r="380" spans="3:17" x14ac:dyDescent="0.25">
      <c r="C380" s="473"/>
      <c r="D380" s="473"/>
      <c r="E380" s="473"/>
      <c r="F380" s="473"/>
      <c r="G380" s="473"/>
      <c r="H380" s="471">
        <v>1120</v>
      </c>
      <c r="I380" s="72" t="str">
        <f>IF(ISBLANK(H380)," ",IF(ISTEXT(H380)," ",IF(H380&lt;=Нормативы!$H$378,"МСМК",IF(H380&lt;=Нормативы!$H$379,"МС",IF(H380&lt;=Нормативы!$H$380,"КМС",IF(H380&lt;=Нормативы!$H$381,"I",IF(H380&lt;=Нормативы!$H$382,"II",IF(H380&lt;=Нормативы!$H$383,"III","б/р"))))))))</f>
        <v>КМС</v>
      </c>
      <c r="J380" s="72" t="str">
        <f>IF(ISBLANK(H380)," ",IF(ISTEXT(H380)," ",IF(H380&lt;=Нормативы!$H$378,"МСМК",IF(H380&lt;=Нормативы!$H$379,"МС",IF(H380&lt;=Нормативы!$H$380,"КМС",IF(H380&lt;=Нормативы!$H$381,"I",IF(H380&lt;=Нормативы!$H$382,"II",IF(H380&lt;=Нормативы!$H$383,"III","б/р"))))))))</f>
        <v>КМС</v>
      </c>
      <c r="K380" s="1062"/>
      <c r="L380" s="1047">
        <f t="shared" ref="L380:L383" si="274">H380-0.2</f>
        <v>1119.8</v>
      </c>
      <c r="M380" s="72" t="str">
        <f>IF(ISBLANK(L380)," ",IF(ISTEXT(L380)," ",IF(L380&lt;=Нормативы!$H$378,"КМС",IF(L380&lt;=Нормативы!$H$379,"КМС",IF(L380&lt;=Нормативы!$L$380,"КМС",IF(L380&lt;=Нормативы!$L$381,"I",IF(L380&lt;=Нормативы!$L$382,"II",IF(L380&lt;=Нормативы!$L$383,"III","б/р"))))))))</f>
        <v>КМС</v>
      </c>
      <c r="N380" s="72" t="str">
        <f>IF(ISBLANK(L380)," ",IF(ISTEXT(L380)," ",IF(L380&lt;=Нормативы!$H$378,"КМС",IF(L380&lt;=Нормативы!$H$379,"КМС",IF(L380&lt;=Нормативы!$L$380,"КМС",IF(L380&lt;=Нормативы!$L$381,"I",IF(L380&lt;=Нормативы!$L$382,"II",IF(L380&lt;=Нормативы!$L$383,"III","б/р"))))))))</f>
        <v>КМС</v>
      </c>
      <c r="O380" s="72"/>
      <c r="Q380" s="72" t="str">
        <f t="shared" ref="Q380" si="275">IF(ISBLANK(P380)," ",IF(ISTEXT(P380)," ",IF(P380&lt;=$H$378,"МСМК",IF(P380&lt;=$H$379,"МС",IF(P380&lt;=$H$380,"КМС",IF(P380&lt;=$H$381,"I",IF(P380&lt;=$H$382,"II",IF(P380&lt;=$H$383,"III","б/р"))))))))</f>
        <v xml:space="preserve"> </v>
      </c>
    </row>
    <row r="381" spans="3:17" x14ac:dyDescent="0.25">
      <c r="C381" s="473"/>
      <c r="D381" s="473"/>
      <c r="E381" s="473"/>
      <c r="F381" s="473"/>
      <c r="G381" s="473"/>
      <c r="H381" s="471">
        <v>1415.7</v>
      </c>
      <c r="I381" s="72" t="str">
        <f>IF(ISBLANK(H381)," ",IF(ISTEXT(H381)," ",IF(H381&lt;=Нормативы!$H$378,"МСМК",IF(H381&lt;=Нормативы!$H$379,"МС",IF(H381&lt;=Нормативы!$H$380,"КМС",IF(H381&lt;=Нормативы!$H$381,"I",IF(H381&lt;=Нормативы!$H$382,"II",IF(H381&lt;=Нормативы!$H$383,"III","б/р"))))))))</f>
        <v>I</v>
      </c>
      <c r="J381" s="72" t="str">
        <f>IF(ISBLANK(H381)," ",IF(ISTEXT(H381)," ",IF(H381&lt;=Нормативы!$H$378,"МСМК",IF(H381&lt;=Нормативы!$H$379,"МС",IF(H381&lt;=Нормативы!$H$380,"КМС",IF(H381&lt;=Нормативы!$H$381,"I",IF(H381&lt;=Нормативы!$H$382,"II",IF(H381&lt;=Нормативы!$H$383,"III","б/р"))))))))</f>
        <v>I</v>
      </c>
      <c r="K381" s="1062"/>
      <c r="L381" s="1047">
        <f t="shared" si="274"/>
        <v>1415.5</v>
      </c>
      <c r="M381" s="72" t="str">
        <f>IF(ISBLANK(L381)," ",IF(ISTEXT(L381)," ",IF(L381&lt;=Нормативы!$H$378,"КМС",IF(L381&lt;=Нормативы!$H$379,"КМС",IF(L381&lt;=Нормативы!$L$380,"КМС",IF(L381&lt;=Нормативы!$L$381,"I",IF(L381&lt;=Нормативы!$L$382,"II",IF(L381&lt;=Нормативы!$L$383,"III","б/р"))))))))</f>
        <v>I</v>
      </c>
      <c r="N381" s="72" t="str">
        <f>IF(ISBLANK(L381)," ",IF(ISTEXT(L381)," ",IF(L381&lt;=Нормативы!$H$378,"КМС",IF(L381&lt;=Нормативы!$H$379,"КМС",IF(L381&lt;=Нормативы!$L$380,"КМС",IF(L381&lt;=Нормативы!$L$381,"I",IF(L381&lt;=Нормативы!$L$382,"II",IF(L381&lt;=Нормативы!$L$383,"III","б/р"))))))))</f>
        <v>I</v>
      </c>
      <c r="O381" s="72"/>
      <c r="Q381" s="72" t="str">
        <f t="shared" ref="Q381" si="276">IF(ISBLANK(P381)," ",IF(ISTEXT(P381)," ",IF(P381&lt;=$H$378,"МСМК",IF(P381&lt;=$H$379,"МС",IF(P381&lt;=$H$380,"КМС",IF(P381&lt;=$H$381,"I",IF(P381&lt;=$H$382,"II",IF(P381&lt;=$H$383,"III","б/р"))))))))</f>
        <v xml:space="preserve"> </v>
      </c>
    </row>
    <row r="382" spans="3:17" x14ac:dyDescent="0.25">
      <c r="C382" s="473"/>
      <c r="D382" s="473"/>
      <c r="E382" s="473"/>
      <c r="F382" s="473"/>
      <c r="G382" s="473"/>
      <c r="H382" s="471">
        <v>1525</v>
      </c>
      <c r="I382" s="72" t="str">
        <f>IF(ISBLANK(H382)," ",IF(ISTEXT(H382)," ",IF(H382&lt;=Нормативы!$H$378,"МСМК",IF(H382&lt;=Нормативы!$H$379,"МС",IF(H382&lt;=Нормативы!$H$380,"КМС",IF(H382&lt;=Нормативы!$H$381,"I",IF(H382&lt;=Нормативы!$H$382,"II",IF(H382&lt;=Нормативы!$H$383,"III","б/р"))))))))</f>
        <v>II</v>
      </c>
      <c r="J382" s="72" t="str">
        <f>IF(ISBLANK(H382)," ",IF(ISTEXT(H382)," ",IF(H382&lt;=Нормативы!$H$378,"МСМК",IF(H382&lt;=Нормативы!$H$379,"МС",IF(H382&lt;=Нормативы!$H$380,"КМС",IF(H382&lt;=Нормативы!$H$381,"I",IF(H382&lt;=Нормативы!$H$382,"II",IF(H382&lt;=Нормативы!$H$383,"III","б/р"))))))))</f>
        <v>II</v>
      </c>
      <c r="K382" s="1062"/>
      <c r="L382" s="1047">
        <f t="shared" si="274"/>
        <v>1524.8</v>
      </c>
      <c r="M382" s="72" t="str">
        <f>IF(ISBLANK(L382)," ",IF(ISTEXT(L382)," ",IF(L382&lt;=Нормативы!$H$378,"КМС",IF(L382&lt;=Нормативы!$H$379,"КМС",IF(L382&lt;=Нормативы!$L$380,"КМС",IF(L382&lt;=Нормативы!$L$381,"I",IF(L382&lt;=Нормативы!$L$382,"II",IF(L382&lt;=Нормативы!$L$383,"III","б/р"))))))))</f>
        <v>II</v>
      </c>
      <c r="N382" s="72" t="str">
        <f>IF(ISBLANK(L382)," ",IF(ISTEXT(L382)," ",IF(L382&lt;=Нормативы!$H$378,"КМС",IF(L382&lt;=Нормативы!$H$379,"КМС",IF(L382&lt;=Нормативы!$L$380,"КМС",IF(L382&lt;=Нормативы!$L$381,"I",IF(L382&lt;=Нормативы!$L$382,"II",IF(L382&lt;=Нормативы!$L$383,"III","б/р"))))))))</f>
        <v>II</v>
      </c>
      <c r="O382" s="72"/>
      <c r="Q382" s="72" t="str">
        <f t="shared" ref="Q382" si="277">IF(ISBLANK(P382)," ",IF(ISTEXT(P382)," ",IF(P382&lt;=$H$378,"МСМК",IF(P382&lt;=$H$379,"МС",IF(P382&lt;=$H$380,"КМС",IF(P382&lt;=$H$381,"I",IF(P382&lt;=$H$382,"II",IF(P382&lt;=$H$383,"III","б/р"))))))))</f>
        <v xml:space="preserve"> </v>
      </c>
    </row>
    <row r="383" spans="3:17" x14ac:dyDescent="0.25">
      <c r="C383" s="473"/>
      <c r="D383" s="473"/>
      <c r="E383" s="473"/>
      <c r="F383" s="473"/>
      <c r="G383" s="473"/>
      <c r="H383" s="471">
        <v>1625</v>
      </c>
      <c r="I383" s="72" t="str">
        <f>IF(ISBLANK(H383)," ",IF(ISTEXT(H383)," ",IF(H383&lt;=Нормативы!$H$378,"МСМК",IF(H383&lt;=Нормативы!$H$379,"МС",IF(H383&lt;=Нормативы!$H$380,"КМС",IF(H383&lt;=Нормативы!$H$381,"I",IF(H383&lt;=Нормативы!$H$382,"II",IF(H383&lt;=Нормативы!$H$383,"III","б/р"))))))))</f>
        <v>III</v>
      </c>
      <c r="J383" s="72" t="str">
        <f>IF(ISBLANK(H383)," ",IF(ISTEXT(H383)," ",IF(H383&lt;=Нормативы!$H$378,"МСМК",IF(H383&lt;=Нормативы!$H$379,"МС",IF(H383&lt;=Нормативы!$H$380,"КМС",IF(H383&lt;=Нормативы!$H$381,"I",IF(H383&lt;=Нормативы!$H$382,"II",IF(H383&lt;=Нормативы!$H$383,"III","б/р"))))))))</f>
        <v>III</v>
      </c>
      <c r="K383" s="1062"/>
      <c r="L383" s="1047">
        <f t="shared" si="274"/>
        <v>1624.8</v>
      </c>
      <c r="M383" s="72" t="str">
        <f>IF(ISBLANK(L383)," ",IF(ISTEXT(L383)," ",IF(L383&lt;=Нормативы!$H$378,"КМС",IF(L383&lt;=Нормативы!$H$379,"КМС",IF(L383&lt;=Нормативы!$L$380,"КМС",IF(L383&lt;=Нормативы!$L$381,"I",IF(L383&lt;=Нормативы!$L$382,"II",IF(L383&lt;=Нормативы!$L$383,"III","б/р"))))))))</f>
        <v>III</v>
      </c>
      <c r="N383" s="72" t="str">
        <f>IF(ISBLANK(L383)," ",IF(ISTEXT(L383)," ",IF(L383&lt;=Нормативы!$H$378,"КМС",IF(L383&lt;=Нормативы!$H$379,"КМС",IF(L383&lt;=Нормативы!$L$380,"КМС",IF(L383&lt;=Нормативы!$L$381,"I",IF(L383&lt;=Нормативы!$L$382,"II",IF(L383&lt;=Нормативы!$L$383,"III","б/р"))))))))</f>
        <v>III</v>
      </c>
      <c r="O383" s="72"/>
      <c r="Q383" s="72" t="str">
        <f t="shared" ref="Q383" si="278">IF(ISBLANK(P383)," ",IF(ISTEXT(P383)," ",IF(P383&lt;=$H$378,"МСМК",IF(P383&lt;=$H$379,"МС",IF(P383&lt;=$H$380,"КМС",IF(P383&lt;=$H$381,"I",IF(P383&lt;=$H$382,"II",IF(P383&lt;=$H$383,"III","б/р"))))))))</f>
        <v xml:space="preserve"> </v>
      </c>
    </row>
    <row r="384" spans="3:17" ht="15" customHeight="1" x14ac:dyDescent="0.25">
      <c r="C384" s="473"/>
      <c r="D384" s="473"/>
      <c r="E384" s="473"/>
      <c r="F384" s="473"/>
      <c r="G384" s="473"/>
      <c r="H384" s="474"/>
      <c r="I384" s="473"/>
      <c r="J384" s="473"/>
      <c r="L384" s="473"/>
      <c r="M384" s="473"/>
      <c r="N384" s="473"/>
      <c r="Q384" s="473"/>
    </row>
    <row r="385" spans="3:17" ht="15" customHeight="1" x14ac:dyDescent="0.25">
      <c r="C385" s="1066" t="s">
        <v>1373</v>
      </c>
      <c r="D385" s="1067"/>
      <c r="E385" s="1067"/>
      <c r="F385" s="1067"/>
      <c r="I385" s="473"/>
      <c r="J385" s="473"/>
      <c r="L385" s="473"/>
      <c r="M385" s="473"/>
      <c r="N385" s="473"/>
      <c r="Q385" s="473"/>
    </row>
    <row r="386" spans="3:17" ht="15" customHeight="1" x14ac:dyDescent="0.25">
      <c r="C386" s="473"/>
      <c r="D386" s="473"/>
      <c r="E386" s="473"/>
      <c r="F386" s="473"/>
      <c r="G386" s="473"/>
      <c r="H386" s="471">
        <v>455</v>
      </c>
      <c r="I386" s="72" t="str">
        <f>IF(ISBLANK(H386)," ",IF(ISTEXT(H386)," ",IF(H386&lt;=Нормативы!$H$386,"МСМК",IF(H386&lt;=Нормативы!$H$387,"МС",IF(H386&lt;=Нормативы!$H$388,"КМС",IF(H386&lt;=Нормативы!$H$389,"I",IF(H386&lt;=Нормативы!$H$390,"II",IF(H386&lt;=Нормативы!$H$391,"III","б/р"))))))))</f>
        <v>МСМК</v>
      </c>
      <c r="J386" s="72" t="str">
        <f>IF(ISBLANK(H386)," ",IF(ISTEXT(H386)," ",IF(H386&lt;=Нормативы!$H$386,"МСМК",IF(H386&lt;=Нормативы!$H$387,"МС",IF(H386&lt;=Нормативы!$H$388,"КМС",IF(H386&lt;=Нормативы!$H$389,"I",IF(H386&lt;=Нормативы!$H$390,"II",IF(H386&lt;=Нормативы!$H$391,"III","б/р"))))))))</f>
        <v>МСМК</v>
      </c>
      <c r="K386" s="1062"/>
      <c r="L386" s="471"/>
      <c r="M386" s="72" t="str">
        <f>IF(ISBLANK(L386)," ",IF(ISTEXT(L386)," ",IF(L386&lt;=Нормативы!$H$386,"КМС",IF(L386&lt;=Нормативы!$H$387,"КМС",IF(L386&lt;=Нормативы!$L$388,"КМС",IF(L386&lt;=Нормативы!$L$389,"I",IF(L386&lt;=Нормативы!$L$390,"II",IF(L386&lt;=Нормативы!$L$391,"III","б/р"))))))))</f>
        <v xml:space="preserve"> </v>
      </c>
      <c r="N386" s="72" t="str">
        <f>IF(ISBLANK(L386)," ",IF(ISTEXT(L386)," ",IF(L386&lt;=1211,"МСМК",IF(L386&lt;=1356,"МС",IF(L386&lt;=1559.8,"КМС",IF(L386&lt;=1739.8,"I",IF(L386&lt;=1844.8,"II",IF(L386&lt;=1944.8,"III","б/р"))))))))</f>
        <v xml:space="preserve"> </v>
      </c>
      <c r="Q386" s="72" t="str">
        <f>IF(ISBLANK(P386)," ",IF(ISTEXT(P386)," ",IF(P386&lt;=$H$386,"МСМК",IF(P386&lt;=$H$387,"МС",IF(P386&lt;=$H$388,"КМС",IF(P386&lt;=$H$389,"I",IF(P386&lt;=$H$390,"II",IF(P386&lt;=$H$391,"III","б/р"))))))))</f>
        <v xml:space="preserve"> </v>
      </c>
    </row>
    <row r="387" spans="3:17" ht="15" customHeight="1" x14ac:dyDescent="0.25">
      <c r="C387" s="473"/>
      <c r="D387" s="473"/>
      <c r="E387" s="473"/>
      <c r="F387" s="473"/>
      <c r="G387" s="473"/>
      <c r="H387" s="471">
        <v>620</v>
      </c>
      <c r="I387" s="72" t="str">
        <f>IF(ISBLANK(H387)," ",IF(ISTEXT(H387)," ",IF(H387&lt;=Нормативы!$H$386,"МСМК",IF(H387&lt;=Нормативы!$H$387,"МС",IF(H387&lt;=Нормативы!$H$388,"КМС",IF(H387&lt;=Нормативы!$H$389,"I",IF(H387&lt;=Нормативы!$H$390,"II",IF(H387&lt;=Нормативы!$H$391,"III","б/р"))))))))</f>
        <v>МС</v>
      </c>
      <c r="J387" s="72" t="str">
        <f>IF(ISBLANK(H387)," ",IF(ISTEXT(H387)," ",IF(H387&lt;=Нормативы!$H$386,"МСМК",IF(H387&lt;=Нормативы!$H$387,"МС",IF(H387&lt;=Нормативы!$H$388,"КМС",IF(H387&lt;=Нормативы!$H$389,"I",IF(H387&lt;=Нормативы!$H$390,"II",IF(H387&lt;=Нормативы!$H$391,"III","б/р"))))))))</f>
        <v>МС</v>
      </c>
      <c r="K387" s="1062"/>
      <c r="L387" s="471"/>
      <c r="M387" s="72" t="str">
        <f>IF(ISBLANK(L387)," ",IF(ISTEXT(L387)," ",IF(L387&lt;=Нормативы!$H$386,"КМС",IF(L387&lt;=Нормативы!$H$387,"КМС",IF(L387&lt;=Нормативы!$L$388,"КМС",IF(L387&lt;=Нормативы!$L$389,"I",IF(L387&lt;=Нормативы!$L$390,"II",IF(L387&lt;=Нормативы!$L$391,"III","б/р"))))))))</f>
        <v xml:space="preserve"> </v>
      </c>
      <c r="N387" s="72" t="str">
        <f>IF(ISBLANK(L387)," ",IF(ISTEXT(L387)," ",IF(L387&lt;=Нормативы!$H$386,"КМС",IF(L387&lt;=Нормативы!$H$387,"КМС",IF(L387&lt;=Нормативы!$L$388,"КМС",IF(L387&lt;=Нормативы!$L$389,"I",IF(L387&lt;=Нормативы!$L$390,"II",IF(L387&lt;=Нормативы!$L$391,"III","б/р"))))))))</f>
        <v xml:space="preserve"> </v>
      </c>
      <c r="Q387" s="72" t="str">
        <f t="shared" ref="Q387" si="279">IF(ISBLANK(P387)," ",IF(ISTEXT(P387)," ",IF(P387&lt;=$H$386,"МСМК",IF(P387&lt;=$H$387,"МС",IF(P387&lt;=$H$388,"КМС",IF(P387&lt;=$H$389,"I",IF(P387&lt;=$H$390,"II",IF(P387&lt;=$H$391,"III","б/р"))))))))</f>
        <v xml:space="preserve"> </v>
      </c>
    </row>
    <row r="388" spans="3:17" ht="15" customHeight="1" x14ac:dyDescent="0.25">
      <c r="C388" s="473"/>
      <c r="D388" s="473"/>
      <c r="E388" s="473"/>
      <c r="F388" s="473"/>
      <c r="G388" s="473"/>
      <c r="H388" s="471">
        <v>730</v>
      </c>
      <c r="I388" s="72" t="str">
        <f>IF(ISBLANK(H388)," ",IF(ISTEXT(H388)," ",IF(H388&lt;=Нормативы!$H$386,"МСМК",IF(H388&lt;=Нормативы!$H$387,"МС",IF(H388&lt;=Нормативы!$H$388,"КМС",IF(H388&lt;=Нормативы!$H$389,"I",IF(H388&lt;=Нормативы!$H$390,"II",IF(H388&lt;=Нормативы!$H$391,"III","б/р"))))))))</f>
        <v>КМС</v>
      </c>
      <c r="J388" s="72" t="str">
        <f>IF(ISBLANK(H388)," ",IF(ISTEXT(H388)," ",IF(H388&lt;=Нормативы!$H$386,"МСМК",IF(H388&lt;=Нормативы!$H$387,"МС",IF(H388&lt;=Нормативы!$H$388,"КМС",IF(H388&lt;=Нормативы!$H$389,"I",IF(H388&lt;=Нормативы!$H$390,"II",IF(H388&lt;=Нормативы!$H$391,"III","б/р"))))))))</f>
        <v>КМС</v>
      </c>
      <c r="K388" s="1062"/>
      <c r="L388" s="1047">
        <f t="shared" ref="L388:L391" si="280">H388-0.2</f>
        <v>729.8</v>
      </c>
      <c r="M388" s="72" t="str">
        <f>IF(ISBLANK(L388)," ",IF(ISTEXT(L388)," ",IF(L388&lt;=Нормативы!$H$386,"КМС",IF(L388&lt;=Нормативы!$H$387,"КМС",IF(L388&lt;=Нормативы!$L$388,"КМС",IF(L388&lt;=Нормативы!$L$389,"I",IF(L388&lt;=Нормативы!$L$390,"II",IF(L388&lt;=Нормативы!$L$391,"III","б/р"))))))))</f>
        <v>КМС</v>
      </c>
      <c r="N388" s="72" t="str">
        <f>IF(ISBLANK(L388)," ",IF(ISTEXT(L388)," ",IF(L388&lt;=Нормативы!$H$386,"КМС",IF(L388&lt;=Нормативы!$H$387,"КМС",IF(L388&lt;=Нормативы!$L$388,"КМС",IF(L388&lt;=Нормативы!$L$389,"I",IF(L388&lt;=Нормативы!$L$390,"II",IF(L388&lt;=Нормативы!$L$391,"III","б/р"))))))))</f>
        <v>КМС</v>
      </c>
      <c r="Q388" s="72" t="str">
        <f t="shared" ref="Q388" si="281">IF(ISBLANK(P388)," ",IF(ISTEXT(P388)," ",IF(P388&lt;=$H$386,"МСМК",IF(P388&lt;=$H$387,"МС",IF(P388&lt;=$H$388,"КМС",IF(P388&lt;=$H$389,"I",IF(P388&lt;=$H$390,"II",IF(P388&lt;=$H$391,"III","б/р"))))))))</f>
        <v xml:space="preserve"> </v>
      </c>
    </row>
    <row r="389" spans="3:17" ht="15" customHeight="1" x14ac:dyDescent="0.25">
      <c r="C389" s="473"/>
      <c r="D389" s="473"/>
      <c r="E389" s="473"/>
      <c r="F389" s="473"/>
      <c r="G389" s="473"/>
      <c r="H389" s="471">
        <v>822</v>
      </c>
      <c r="I389" s="72" t="str">
        <f>IF(ISBLANK(H389)," ",IF(ISTEXT(H389)," ",IF(H389&lt;=Нормативы!$H$386,"МСМК",IF(H389&lt;=Нормативы!$H$387,"МС",IF(H389&lt;=Нормативы!$H$388,"КМС",IF(H389&lt;=Нормативы!$H$389,"I",IF(H389&lt;=Нормативы!$H$390,"II",IF(H389&lt;=Нормативы!$H$391,"III","б/р"))))))))</f>
        <v>I</v>
      </c>
      <c r="J389" s="72" t="str">
        <f>IF(ISBLANK(H389)," ",IF(ISTEXT(H389)," ",IF(H389&lt;=Нормативы!$H$386,"МСМК",IF(H389&lt;=Нормативы!$H$387,"МС",IF(H389&lt;=Нормативы!$H$388,"КМС",IF(H389&lt;=Нормативы!$H$389,"I",IF(H389&lt;=Нормативы!$H$390,"II",IF(H389&lt;=Нормативы!$H$391,"III","б/р"))))))))</f>
        <v>I</v>
      </c>
      <c r="K389" s="1062"/>
      <c r="L389" s="1047">
        <f t="shared" si="280"/>
        <v>821.8</v>
      </c>
      <c r="M389" s="72" t="str">
        <f>IF(ISBLANK(L389)," ",IF(ISTEXT(L389)," ",IF(L389&lt;=Нормативы!$H$386,"КМС",IF(L389&lt;=Нормативы!$H$387,"КМС",IF(L389&lt;=Нормативы!$L$388,"КМС",IF(L389&lt;=Нормативы!$L$389,"I",IF(L389&lt;=Нормативы!$L$390,"II",IF(L389&lt;=Нормативы!$L$391,"III","б/р"))))))))</f>
        <v>I</v>
      </c>
      <c r="N389" s="72" t="str">
        <f>IF(ISBLANK(L389)," ",IF(ISTEXT(L389)," ",IF(L389&lt;=Нормативы!$H$386,"КМС",IF(L389&lt;=Нормативы!$H$387,"КМС",IF(L389&lt;=Нормативы!$L$388,"КМС",IF(L389&lt;=Нормативы!$L$389,"I",IF(L389&lt;=Нормативы!$L$390,"II",IF(L389&lt;=Нормативы!$L$391,"III","б/р"))))))))</f>
        <v>I</v>
      </c>
      <c r="Q389" s="72" t="str">
        <f t="shared" ref="Q389" si="282">IF(ISBLANK(P389)," ",IF(ISTEXT(P389)," ",IF(P389&lt;=$H$386,"МСМК",IF(P389&lt;=$H$387,"МС",IF(P389&lt;=$H$388,"КМС",IF(P389&lt;=$H$389,"I",IF(P389&lt;=$H$390,"II",IF(P389&lt;=$H$391,"III","б/р"))))))))</f>
        <v xml:space="preserve"> </v>
      </c>
    </row>
    <row r="390" spans="3:17" ht="15" customHeight="1" x14ac:dyDescent="0.25">
      <c r="C390" s="473"/>
      <c r="D390" s="473"/>
      <c r="E390" s="473"/>
      <c r="F390" s="473"/>
      <c r="G390" s="473"/>
      <c r="H390" s="471">
        <v>910.5</v>
      </c>
      <c r="I390" s="72" t="str">
        <f>IF(ISBLANK(H390)," ",IF(ISTEXT(H390)," ",IF(H390&lt;=Нормативы!$H$386,"МСМК",IF(H390&lt;=Нормативы!$H$387,"МС",IF(H390&lt;=Нормативы!$H$388,"КМС",IF(H390&lt;=Нормативы!$H$389,"I",IF(H390&lt;=Нормативы!$H$390,"II",IF(H390&lt;=Нормативы!$H$391,"III","б/р"))))))))</f>
        <v>II</v>
      </c>
      <c r="J390" s="72" t="str">
        <f>IF(ISBLANK(H390)," ",IF(ISTEXT(H390)," ",IF(H390&lt;=Нормативы!$H$386,"МСМК",IF(H390&lt;=Нормативы!$H$387,"МС",IF(H390&lt;=Нормативы!$H$388,"КМС",IF(H390&lt;=Нормативы!$H$389,"I",IF(H390&lt;=Нормативы!$H$390,"II",IF(H390&lt;=Нормативы!$H$391,"III","б/р"))))))))</f>
        <v>II</v>
      </c>
      <c r="K390" s="1062"/>
      <c r="L390" s="1047">
        <f t="shared" si="280"/>
        <v>910.3</v>
      </c>
      <c r="M390" s="72" t="str">
        <f>IF(ISBLANK(L390)," ",IF(ISTEXT(L390)," ",IF(L390&lt;=Нормативы!$H$386,"КМС",IF(L390&lt;=Нормативы!$H$387,"КМС",IF(L390&lt;=Нормативы!$L$388,"КМС",IF(L390&lt;=Нормативы!$L$389,"I",IF(L390&lt;=Нормативы!$L$390,"II",IF(L390&lt;=Нормативы!$L$391,"III","б/р"))))))))</f>
        <v>II</v>
      </c>
      <c r="N390" s="72" t="str">
        <f>IF(ISBLANK(L390)," ",IF(ISTEXT(L390)," ",IF(L390&lt;=Нормативы!$H$386,"КМС",IF(L390&lt;=Нормативы!$H$387,"КМС",IF(L390&lt;=Нормативы!$L$388,"КМС",IF(L390&lt;=Нормативы!$L$389,"I",IF(L390&lt;=Нормативы!$L$390,"II",IF(L390&lt;=Нормативы!$L$391,"III","б/р"))))))))</f>
        <v>II</v>
      </c>
      <c r="Q390" s="72" t="str">
        <f t="shared" ref="Q390" si="283">IF(ISBLANK(P390)," ",IF(ISTEXT(P390)," ",IF(P390&lt;=$H$386,"МСМК",IF(P390&lt;=$H$387,"МС",IF(P390&lt;=$H$388,"КМС",IF(P390&lt;=$H$389,"I",IF(P390&lt;=$H$390,"II",IF(P390&lt;=$H$391,"III","б/р"))))))))</f>
        <v xml:space="preserve"> </v>
      </c>
    </row>
    <row r="391" spans="3:17" ht="15" customHeight="1" x14ac:dyDescent="0.25">
      <c r="C391" s="473"/>
      <c r="D391" s="473"/>
      <c r="E391" s="473"/>
      <c r="F391" s="473"/>
      <c r="G391" s="473"/>
      <c r="H391" s="471">
        <v>1002</v>
      </c>
      <c r="I391" s="72" t="str">
        <f>IF(ISBLANK(H391)," ",IF(ISTEXT(H391)," ",IF(H391&lt;=Нормативы!$H$386,"МСМК",IF(H391&lt;=Нормативы!$H$387,"МС",IF(H391&lt;=Нормативы!$H$388,"КМС",IF(H391&lt;=Нормативы!$H$389,"I",IF(H391&lt;=Нормативы!$H$390,"II",IF(H391&lt;=Нормативы!$H$391,"III","б/р"))))))))</f>
        <v>III</v>
      </c>
      <c r="J391" s="72" t="str">
        <f>IF(ISBLANK(H391)," ",IF(ISTEXT(H391)," ",IF(H391&lt;=Нормативы!$H$386,"МСМК",IF(H391&lt;=Нормативы!$H$387,"МС",IF(H391&lt;=Нормативы!$H$388,"КМС",IF(H391&lt;=Нормативы!$H$389,"I",IF(H391&lt;=Нормативы!$H$390,"II",IF(H391&lt;=Нормативы!$H$391,"III","б/р"))))))))</f>
        <v>III</v>
      </c>
      <c r="K391" s="1062"/>
      <c r="L391" s="1047">
        <f t="shared" si="280"/>
        <v>1001.8</v>
      </c>
      <c r="M391" s="72" t="str">
        <f>IF(ISBLANK(L391)," ",IF(ISTEXT(L391)," ",IF(L391&lt;=Нормативы!$H$386,"КМС",IF(L391&lt;=Нормативы!$H$387,"КМС",IF(L391&lt;=Нормативы!$L$388,"КМС",IF(L391&lt;=Нормативы!$L$389,"I",IF(L391&lt;=Нормативы!$L$390,"II",IF(L391&lt;=Нормативы!$L$391,"III","б/р"))))))))</f>
        <v>III</v>
      </c>
      <c r="N391" s="72" t="str">
        <f>IF(ISBLANK(L391)," ",IF(ISTEXT(L391)," ",IF(L391&lt;=Нормативы!$H$386,"КМС",IF(L391&lt;=Нормативы!$H$387,"КМС",IF(L391&lt;=Нормативы!$L$388,"КМС",IF(L391&lt;=Нормативы!$L$389,"I",IF(L391&lt;=Нормативы!$L$390,"II",IF(L391&lt;=Нормативы!$L$391,"III","б/р"))))))))</f>
        <v>III</v>
      </c>
      <c r="Q391" s="72" t="str">
        <f t="shared" ref="Q391" si="284">IF(ISBLANK(P391)," ",IF(ISTEXT(P391)," ",IF(P391&lt;=$H$386,"МСМК",IF(P391&lt;=$H$387,"МС",IF(P391&lt;=$H$388,"КМС",IF(P391&lt;=$H$389,"I",IF(P391&lt;=$H$390,"II",IF(P391&lt;=$H$391,"III","б/р"))))))))</f>
        <v xml:space="preserve"> </v>
      </c>
    </row>
    <row r="392" spans="3:17" ht="15" customHeight="1" x14ac:dyDescent="0.25">
      <c r="C392" s="473"/>
      <c r="D392" s="473"/>
      <c r="E392" s="473"/>
      <c r="F392" s="473"/>
      <c r="G392" s="473"/>
      <c r="H392" s="474"/>
      <c r="I392" s="473"/>
      <c r="J392" s="473"/>
      <c r="L392" s="473"/>
      <c r="M392" s="473"/>
      <c r="N392" s="473"/>
      <c r="Q392" s="473"/>
    </row>
    <row r="393" spans="3:17" ht="15" customHeight="1" x14ac:dyDescent="0.25">
      <c r="C393" s="1066" t="s">
        <v>1374</v>
      </c>
      <c r="D393" s="1067"/>
      <c r="E393" s="1067"/>
      <c r="F393" s="1067"/>
      <c r="I393" s="473"/>
      <c r="J393" s="473"/>
      <c r="L393" s="473"/>
      <c r="M393" s="473"/>
      <c r="N393" s="473"/>
      <c r="Q393" s="473"/>
    </row>
    <row r="394" spans="3:17" ht="15" customHeight="1" x14ac:dyDescent="0.25">
      <c r="C394" s="473"/>
      <c r="D394" s="473"/>
      <c r="E394" s="473"/>
      <c r="F394" s="473"/>
      <c r="G394" s="473"/>
      <c r="H394" s="471">
        <v>346</v>
      </c>
      <c r="I394" s="72" t="str">
        <f>IF(ISBLANK(H394)," ",IF(ISTEXT(H394)," ",IF(H394&lt;=Нормативы!$H$394,"МСМК",IF(H394&lt;=Нормативы!$H$395,"МС",IF(H394&lt;=Нормативы!$H$396,"КМС",IF(H394&lt;=Нормативы!$H$397,"I",IF(H394&lt;=Нормативы!$H$398,"II",IF(H394&lt;=Нормативы!$H$399,"III","б/р"))))))))</f>
        <v>МСМК</v>
      </c>
      <c r="J394" s="72" t="str">
        <f>IF(ISBLANK(H394)," ",IF(ISTEXT(H394)," ",IF(H394&lt;=Нормативы!$H$394,"МСМК",IF(H394&lt;=Нормативы!$H$395,"МС",IF(H394&lt;=Нормативы!$H$396,"КМС",IF(H394&lt;=Нормативы!$H$397,"I",IF(H394&lt;=Нормативы!$H$398,"II",IF(H394&lt;=Нормативы!$H$399,"III","б/р"))))))))</f>
        <v>МСМК</v>
      </c>
      <c r="K394" s="1062"/>
      <c r="L394" s="471"/>
      <c r="M394" s="72" t="str">
        <f>IF(ISBLANK(L394)," ",IF(ISTEXT(L394)," ",IF(L394&lt;=Нормативы!$H$394,"КМС",IF(L394&lt;=Нормативы!$H$395,"КМС",IF(L394&lt;=Нормативы!$L$396,"КМС",IF(L394&lt;=Нормативы!$L$397,"I",IF(L394&lt;=Нормативы!$L$398,"II",IF(L394&lt;=Нормативы!$L$399,"III","б/р"))))))))</f>
        <v xml:space="preserve"> </v>
      </c>
      <c r="N394" s="72" t="str">
        <f>IF(ISBLANK(L394)," ",IF(ISTEXT(L394)," ",IF(L394&lt;=Нормативы!$H$394,"КМС",IF(L394&lt;=Нормативы!$H$395,"КМС",IF(L394&lt;=Нормативы!$L$396,"КМС",IF(L394&lt;=Нормативы!$L$397,"I",IF(L394&lt;=Нормативы!$L$398,"II",IF(L394&lt;=Нормативы!$L$399,"III","б/р"))))))))</f>
        <v xml:space="preserve"> </v>
      </c>
      <c r="Q394" s="72" t="str">
        <f>IF(ISBLANK(P394)," ",IF(ISTEXT(P394)," ",IF(P394&lt;=$H$394,"МСМК",IF(P394&lt;=$H$395,"МС",IF(P394&lt;=$H$396,"КМС",IF(P394&lt;=$H$397,"I",IF(P394&lt;=$H$398,"II",IF(P394&lt;=$H$399,"III","б/р"))))))))</f>
        <v xml:space="preserve"> </v>
      </c>
    </row>
    <row r="395" spans="3:17" ht="15" customHeight="1" x14ac:dyDescent="0.25">
      <c r="C395" s="473"/>
      <c r="D395" s="473"/>
      <c r="E395" s="473"/>
      <c r="F395" s="473"/>
      <c r="G395" s="473"/>
      <c r="H395" s="471">
        <v>440</v>
      </c>
      <c r="I395" s="72" t="str">
        <f>IF(ISBLANK(H395)," ",IF(ISTEXT(H395)," ",IF(H395&lt;=Нормативы!$H$394,"МСМК",IF(H395&lt;=Нормативы!$H$395,"МС",IF(H395&lt;=Нормативы!$H$396,"КМС",IF(H395&lt;=Нормативы!$H$397,"I",IF(H395&lt;=Нормативы!$H$398,"II",IF(H395&lt;=Нормативы!$H$399,"III","б/р"))))))))</f>
        <v>МС</v>
      </c>
      <c r="J395" s="72" t="str">
        <f>IF(ISBLANK(H395)," ",IF(ISTEXT(H395)," ",IF(H395&lt;=Нормативы!$H$394,"МСМК",IF(H395&lt;=Нормативы!$H$395,"МС",IF(H395&lt;=Нормативы!$H$396,"КМС",IF(H395&lt;=Нормативы!$H$397,"I",IF(H395&lt;=Нормативы!$H$398,"II",IF(H395&lt;=Нормативы!$H$399,"III","б/р"))))))))</f>
        <v>МС</v>
      </c>
      <c r="K395" s="1062"/>
      <c r="L395" s="471"/>
      <c r="M395" s="72" t="str">
        <f>IF(ISBLANK(L395)," ",IF(ISTEXT(L395)," ",IF(L395&lt;=Нормативы!$H$394,"КМС",IF(L395&lt;=Нормативы!$H$395,"КМС",IF(L395&lt;=Нормативы!$L$396,"КМС",IF(L395&lt;=Нормативы!$L$397,"I",IF(L395&lt;=Нормативы!$L$398,"II",IF(L395&lt;=Нормативы!$L$399,"III","б/р"))))))))</f>
        <v xml:space="preserve"> </v>
      </c>
      <c r="N395" s="72" t="str">
        <f>IF(ISBLANK(L395)," ",IF(ISTEXT(L395)," ",IF(L395&lt;=Нормативы!$H$394,"КМС",IF(L395&lt;=Нормативы!$H$395,"КМС",IF(L395&lt;=Нормативы!$L$396,"КМС",IF(L395&lt;=Нормативы!$L$397,"I",IF(L395&lt;=Нормативы!$L$398,"II",IF(L395&lt;=Нормативы!$L$399,"III","б/р"))))))))</f>
        <v xml:space="preserve"> </v>
      </c>
      <c r="Q395" s="72" t="str">
        <f t="shared" ref="Q395" si="285">IF(ISBLANK(P395)," ",IF(ISTEXT(P395)," ",IF(P395&lt;=$H$394,"МСМК",IF(P395&lt;=$H$395,"МС",IF(P395&lt;=$H$396,"КМС",IF(P395&lt;=$H$397,"I",IF(P395&lt;=$H$398,"II",IF(P395&lt;=$H$399,"III","б/р"))))))))</f>
        <v xml:space="preserve"> </v>
      </c>
    </row>
    <row r="396" spans="3:17" ht="15" customHeight="1" x14ac:dyDescent="0.25">
      <c r="C396" s="473"/>
      <c r="D396" s="473"/>
      <c r="E396" s="473"/>
      <c r="F396" s="473"/>
      <c r="G396" s="473"/>
      <c r="H396" s="471">
        <v>550</v>
      </c>
      <c r="I396" s="72" t="str">
        <f>IF(ISBLANK(H396)," ",IF(ISTEXT(H396)," ",IF(H396&lt;=Нормативы!$H$394,"МСМК",IF(H396&lt;=Нормативы!$H$395,"МС",IF(H396&lt;=Нормативы!$H$396,"КМС",IF(H396&lt;=Нормативы!$H$397,"I",IF(H396&lt;=Нормативы!$H$398,"II",IF(H396&lt;=Нормативы!$H$399,"III","б/р"))))))))</f>
        <v>КМС</v>
      </c>
      <c r="J396" s="72" t="str">
        <f>IF(ISBLANK(H396)," ",IF(ISTEXT(H396)," ",IF(H396&lt;=Нормативы!$H$394,"МСМК",IF(H396&lt;=Нормативы!$H$395,"МС",IF(H396&lt;=Нормативы!$H$396,"КМС",IF(H396&lt;=Нормативы!$H$397,"I",IF(H396&lt;=Нормативы!$H$398,"II",IF(H396&lt;=Нормативы!$H$399,"III","б/р"))))))))</f>
        <v>КМС</v>
      </c>
      <c r="K396" s="1062"/>
      <c r="L396" s="1047">
        <f t="shared" ref="L396:L399" si="286">H396-0.2</f>
        <v>549.79999999999995</v>
      </c>
      <c r="M396" s="72" t="str">
        <f>IF(ISBLANK(L396)," ",IF(ISTEXT(L396)," ",IF(L396&lt;=Нормативы!$H$394,"КМС",IF(L396&lt;=Нормативы!$H$395,"КМС",IF(L396&lt;=Нормативы!$L$396,"КМС",IF(L396&lt;=Нормативы!$L$397,"I",IF(L396&lt;=Нормативы!$L$398,"II",IF(L396&lt;=Нормативы!$L$399,"III","б/р"))))))))</f>
        <v>КМС</v>
      </c>
      <c r="N396" s="72" t="str">
        <f>IF(ISBLANK(L396)," ",IF(ISTEXT(L396)," ",IF(L396&lt;=Нормативы!$H$394,"КМС",IF(L396&lt;=Нормативы!$H$395,"КМС",IF(L396&lt;=Нормативы!$L$396,"КМС",IF(L396&lt;=Нормативы!$L$397,"I",IF(L396&lt;=Нормативы!$L$398,"II",IF(L396&lt;=Нормативы!$L$399,"III","б/р"))))))))</f>
        <v>КМС</v>
      </c>
      <c r="Q396" s="72" t="str">
        <f t="shared" ref="Q396" si="287">IF(ISBLANK(P396)," ",IF(ISTEXT(P396)," ",IF(P396&lt;=$H$394,"МСМК",IF(P396&lt;=$H$395,"МС",IF(P396&lt;=$H$396,"КМС",IF(P396&lt;=$H$397,"I",IF(P396&lt;=$H$398,"II",IF(P396&lt;=$H$399,"III","б/р"))))))))</f>
        <v xml:space="preserve"> </v>
      </c>
    </row>
    <row r="397" spans="3:17" ht="15" customHeight="1" x14ac:dyDescent="0.25">
      <c r="C397" s="473"/>
      <c r="D397" s="473"/>
      <c r="E397" s="473"/>
      <c r="F397" s="473"/>
      <c r="G397" s="473"/>
      <c r="H397" s="471">
        <v>652.70000000000005</v>
      </c>
      <c r="I397" s="72" t="str">
        <f>IF(ISBLANK(H397)," ",IF(ISTEXT(H397)," ",IF(H397&lt;=Нормативы!$H$394,"МСМК",IF(H397&lt;=Нормативы!$H$395,"МС",IF(H397&lt;=Нормативы!$H$396,"КМС",IF(H397&lt;=Нормативы!$H$397,"I",IF(H397&lt;=Нормативы!$H$398,"II",IF(H397&lt;=Нормативы!$H$399,"III","б/р"))))))))</f>
        <v>I</v>
      </c>
      <c r="J397" s="72" t="str">
        <f>IF(ISBLANK(H397)," ",IF(ISTEXT(H397)," ",IF(H397&lt;=Нормативы!$H$394,"МСМК",IF(H397&lt;=Нормативы!$H$395,"МС",IF(H397&lt;=Нормативы!$H$396,"КМС",IF(H397&lt;=Нормативы!$H$397,"I",IF(H397&lt;=Нормативы!$H$398,"II",IF(H397&lt;=Нормативы!$H$399,"III","б/р"))))))))</f>
        <v>I</v>
      </c>
      <c r="K397" s="1062"/>
      <c r="L397" s="1047">
        <f t="shared" si="286"/>
        <v>652.5</v>
      </c>
      <c r="M397" s="72" t="str">
        <f>IF(ISBLANK(L397)," ",IF(ISTEXT(L397)," ",IF(L397&lt;=Нормативы!$H$394,"КМС",IF(L397&lt;=Нормативы!$H$395,"КМС",IF(L397&lt;=Нормативы!$L$396,"КМС",IF(L397&lt;=Нормативы!$L$397,"I",IF(L397&lt;=Нормативы!$L$398,"II",IF(L397&lt;=Нормативы!$L$399,"III","б/р"))))))))</f>
        <v>I</v>
      </c>
      <c r="N397" s="72" t="str">
        <f>IF(ISBLANK(L397)," ",IF(ISTEXT(L397)," ",IF(L397&lt;=Нормативы!$H$394,"МСМК",IF(L397&lt;=Нормативы!$H$395,"МС",IF(L397&lt;=Нормативы!$L$396,"КМС",IF(L397&lt;=Нормативы!$L$397,"I",IF(L397&lt;=Нормативы!$L$398,"II",IF(L397&lt;=Нормативы!$L$399,"III","б/р"))))))))</f>
        <v>I</v>
      </c>
      <c r="Q397" s="72" t="str">
        <f t="shared" ref="Q397" si="288">IF(ISBLANK(P397)," ",IF(ISTEXT(P397)," ",IF(P397&lt;=$H$394,"МСМК",IF(P397&lt;=$H$395,"МС",IF(P397&lt;=$H$396,"КМС",IF(P397&lt;=$H$397,"I",IF(P397&lt;=$H$398,"II",IF(P397&lt;=$H$399,"III","б/р"))))))))</f>
        <v xml:space="preserve"> </v>
      </c>
    </row>
    <row r="398" spans="3:17" ht="15" customHeight="1" x14ac:dyDescent="0.25">
      <c r="C398" s="473"/>
      <c r="D398" s="473"/>
      <c r="E398" s="473"/>
      <c r="F398" s="473"/>
      <c r="G398" s="473"/>
      <c r="H398" s="471">
        <v>745</v>
      </c>
      <c r="I398" s="72" t="str">
        <f>IF(ISBLANK(H398)," ",IF(ISTEXT(H398)," ",IF(H398&lt;=Нормативы!$H$394,"МСМК",IF(H398&lt;=Нормативы!$H$395,"МС",IF(H398&lt;=Нормативы!$H$396,"КМС",IF(H398&lt;=Нормативы!$H$397,"I",IF(H398&lt;=Нормативы!$H$398,"II",IF(H398&lt;=Нормативы!$H$399,"III","б/р"))))))))</f>
        <v>II</v>
      </c>
      <c r="J398" s="72" t="str">
        <f>IF(ISBLANK(H398)," ",IF(ISTEXT(H398)," ",IF(H398&lt;=Нормативы!$H$394,"МСМК",IF(H398&lt;=Нормативы!$H$395,"МС",IF(H398&lt;=Нормативы!$H$396,"КМС",IF(H398&lt;=Нормативы!$H$397,"I",IF(H398&lt;=Нормативы!$H$398,"II",IF(H398&lt;=Нормативы!$H$399,"III","б/р"))))))))</f>
        <v>II</v>
      </c>
      <c r="K398" s="1062"/>
      <c r="L398" s="1047">
        <f t="shared" si="286"/>
        <v>744.8</v>
      </c>
      <c r="M398" s="72" t="str">
        <f>IF(ISBLANK(L398)," ",IF(ISTEXT(L398)," ",IF(L398&lt;=Нормативы!$H$394,"КМС",IF(L398&lt;=Нормативы!$H$395,"КМС",IF(L398&lt;=Нормативы!$L$396,"КМС",IF(L398&lt;=Нормативы!$L$397,"I",IF(L398&lt;=Нормативы!$L$398,"II",IF(L398&lt;=Нормативы!$L$399,"III","б/р"))))))))</f>
        <v>II</v>
      </c>
      <c r="N398" s="72" t="str">
        <f>IF(ISBLANK(L398)," ",IF(ISTEXT(L398)," ",IF(L398&lt;=Нормативы!$H$394,"МСМК",IF(L398&lt;=Нормативы!$H$395,"МС",IF(L398&lt;=Нормативы!$L$396,"КМС",IF(L398&lt;=Нормативы!$L$397,"I",IF(L398&lt;=Нормативы!$L$398,"II",IF(L398&lt;=Нормативы!$L$399,"III","б/р"))))))))</f>
        <v>II</v>
      </c>
      <c r="Q398" s="72" t="str">
        <f t="shared" ref="Q398" si="289">IF(ISBLANK(P398)," ",IF(ISTEXT(P398)," ",IF(P398&lt;=$H$394,"МСМК",IF(P398&lt;=$H$395,"МС",IF(P398&lt;=$H$396,"КМС",IF(P398&lt;=$H$397,"I",IF(P398&lt;=$H$398,"II",IF(P398&lt;=$H$399,"III","б/р"))))))))</f>
        <v xml:space="preserve"> </v>
      </c>
    </row>
    <row r="399" spans="3:17" ht="15" customHeight="1" x14ac:dyDescent="0.25">
      <c r="C399" s="473"/>
      <c r="D399" s="473"/>
      <c r="E399" s="473"/>
      <c r="F399" s="473"/>
      <c r="G399" s="473"/>
      <c r="H399" s="471">
        <v>840.2</v>
      </c>
      <c r="I399" s="72" t="str">
        <f>IF(ISBLANK(H399)," ",IF(ISTEXT(H399)," ",IF(H399&lt;=Нормативы!$H$394,"МСМК",IF(H399&lt;=Нормативы!$H$395,"МС",IF(H399&lt;=Нормативы!$H$396,"КМС",IF(H399&lt;=Нормативы!$H$397,"I",IF(H399&lt;=Нормативы!$H$398,"II",IF(H399&lt;=Нормативы!$H$399,"III","б/р"))))))))</f>
        <v>III</v>
      </c>
      <c r="J399" s="72" t="str">
        <f>IF(ISBLANK(H399)," ",IF(ISTEXT(H399)," ",IF(H399&lt;=Нормативы!$H$394,"МСМК",IF(H399&lt;=Нормативы!$H$395,"МС",IF(H399&lt;=Нормативы!$H$396,"КМС",IF(H399&lt;=Нормативы!$H$397,"I",IF(H399&lt;=Нормативы!$H$398,"II",IF(H399&lt;=Нормативы!$H$399,"III","б/р"))))))))</f>
        <v>III</v>
      </c>
      <c r="K399" s="1062"/>
      <c r="L399" s="1047">
        <f t="shared" si="286"/>
        <v>840</v>
      </c>
      <c r="M399" s="72" t="str">
        <f>IF(ISBLANK(L399)," ",IF(ISTEXT(L399)," ",IF(L399&lt;=Нормативы!$H$394,"КМС",IF(L399&lt;=Нормативы!$H$395,"КМС",IF(L399&lt;=Нормативы!$L$396,"КМС",IF(L399&lt;=Нормативы!$L$397,"I",IF(L399&lt;=Нормативы!$L$398,"II",IF(L399&lt;=Нормативы!$L$399,"III","б/р"))))))))</f>
        <v>III</v>
      </c>
      <c r="N399" s="72" t="str">
        <f>IF(ISBLANK(L399)," ",IF(ISTEXT(L399)," ",IF(L399&lt;=Нормативы!$H$394,"МСМК",IF(L399&lt;=Нормативы!$H$395,"МС",IF(L399&lt;=Нормативы!$L$396,"КМС",IF(L399&lt;=Нормативы!$L$397,"I",IF(L399&lt;=Нормативы!$L$398,"II",IF(L399&lt;=Нормативы!$L$399,"III","б/р"))))))))</f>
        <v>III</v>
      </c>
      <c r="Q399" s="72" t="str">
        <f t="shared" ref="Q399" si="290">IF(ISBLANK(P399)," ",IF(ISTEXT(P399)," ",IF(P399&lt;=$H$394,"МСМК",IF(P399&lt;=$H$395,"МС",IF(P399&lt;=$H$396,"КМС",IF(P399&lt;=$H$397,"I",IF(P399&lt;=$H$398,"II",IF(P399&lt;=$H$399,"III","б/р"))))))))</f>
        <v xml:space="preserve"> </v>
      </c>
    </row>
    <row r="400" spans="3:17" ht="15" customHeight="1" x14ac:dyDescent="0.25">
      <c r="C400" s="473"/>
      <c r="D400" s="473"/>
      <c r="E400" s="473"/>
      <c r="F400" s="473"/>
      <c r="G400" s="473"/>
      <c r="H400" s="474"/>
      <c r="I400" s="474"/>
      <c r="J400" s="473"/>
      <c r="L400" s="1053"/>
      <c r="M400" s="1053"/>
      <c r="N400" s="1053"/>
    </row>
    <row r="401" spans="3:14" ht="15" customHeight="1" x14ac:dyDescent="0.25">
      <c r="C401" s="473"/>
      <c r="D401" s="473"/>
      <c r="E401" s="473"/>
      <c r="F401" s="473"/>
      <c r="G401" s="473"/>
      <c r="H401" s="474"/>
      <c r="I401" s="474"/>
      <c r="J401" s="473"/>
      <c r="L401" s="1053"/>
      <c r="M401" s="1053"/>
      <c r="N401" s="1053"/>
    </row>
    <row r="402" spans="3:14" ht="15" customHeight="1" x14ac:dyDescent="0.25">
      <c r="C402" s="473"/>
      <c r="D402" s="473"/>
      <c r="E402" s="473"/>
      <c r="F402" s="473"/>
      <c r="G402" s="473"/>
      <c r="H402" s="474"/>
      <c r="I402" s="474"/>
      <c r="J402" s="473"/>
      <c r="L402" s="1053"/>
      <c r="M402" s="1053"/>
      <c r="N402" s="1053"/>
    </row>
    <row r="403" spans="3:14" ht="15" customHeight="1" x14ac:dyDescent="0.25">
      <c r="C403" s="473"/>
      <c r="D403" s="473"/>
      <c r="E403" s="473"/>
      <c r="F403" s="473"/>
      <c r="G403" s="473"/>
      <c r="H403" s="474"/>
      <c r="I403" s="474"/>
      <c r="J403" s="473"/>
      <c r="L403" s="1053"/>
      <c r="M403" s="1053"/>
      <c r="N403" s="1053"/>
    </row>
    <row r="404" spans="3:14" ht="15" customHeight="1" x14ac:dyDescent="0.25">
      <c r="C404" s="473"/>
      <c r="D404" s="473"/>
      <c r="E404" s="473"/>
      <c r="F404" s="473"/>
      <c r="G404" s="473"/>
      <c r="H404" s="474"/>
      <c r="I404" s="474"/>
      <c r="J404" s="473"/>
      <c r="L404" s="1053"/>
      <c r="M404" s="1053"/>
      <c r="N404" s="1053"/>
    </row>
    <row r="405" spans="3:14" ht="15" customHeight="1" x14ac:dyDescent="0.25">
      <c r="C405" s="473"/>
      <c r="D405" s="473"/>
      <c r="E405" s="473"/>
      <c r="F405" s="473"/>
      <c r="G405" s="473"/>
      <c r="H405" s="474"/>
      <c r="I405" s="474"/>
      <c r="J405" s="473"/>
      <c r="L405" s="1053"/>
      <c r="M405" s="1053"/>
      <c r="N405" s="1053"/>
    </row>
    <row r="406" spans="3:14" ht="15" customHeight="1" x14ac:dyDescent="0.25">
      <c r="C406" s="473"/>
      <c r="D406" s="473"/>
      <c r="E406" s="473"/>
      <c r="F406" s="473"/>
      <c r="G406" s="473"/>
      <c r="H406" s="474"/>
      <c r="I406" s="474"/>
      <c r="J406" s="473"/>
      <c r="L406" s="1053"/>
      <c r="M406" s="1053"/>
      <c r="N406" s="1053"/>
    </row>
    <row r="407" spans="3:14" ht="15" customHeight="1" x14ac:dyDescent="0.25">
      <c r="C407" s="473"/>
      <c r="D407" s="473"/>
      <c r="E407" s="473"/>
      <c r="F407" s="473"/>
      <c r="G407" s="473"/>
      <c r="H407" s="474"/>
      <c r="I407" s="474"/>
      <c r="J407" s="473"/>
      <c r="L407" s="1053"/>
      <c r="M407" s="1053"/>
      <c r="N407" s="1053"/>
    </row>
    <row r="408" spans="3:14" ht="15" customHeight="1" x14ac:dyDescent="0.25">
      <c r="C408" s="473"/>
      <c r="D408" s="473"/>
      <c r="E408" s="473"/>
      <c r="F408" s="473"/>
      <c r="G408" s="473"/>
      <c r="H408" s="474"/>
      <c r="I408" s="474"/>
      <c r="J408" s="473"/>
      <c r="L408" s="1053"/>
      <c r="M408" s="1053"/>
      <c r="N408" s="1053"/>
    </row>
    <row r="409" spans="3:14" ht="15" customHeight="1" x14ac:dyDescent="0.25">
      <c r="C409" s="473"/>
      <c r="D409" s="473"/>
      <c r="E409" s="473"/>
      <c r="F409" s="473"/>
      <c r="G409" s="473"/>
      <c r="H409" s="474"/>
      <c r="I409" s="474"/>
      <c r="J409" s="473"/>
      <c r="L409" s="1053"/>
      <c r="M409" s="1053"/>
      <c r="N409" s="1053"/>
    </row>
    <row r="410" spans="3:14" ht="15" customHeight="1" x14ac:dyDescent="0.25">
      <c r="C410" s="473"/>
      <c r="D410" s="473"/>
      <c r="E410" s="473"/>
      <c r="F410" s="473"/>
      <c r="G410" s="473"/>
      <c r="H410" s="474"/>
      <c r="I410" s="474"/>
      <c r="J410" s="473"/>
      <c r="L410" s="1053"/>
      <c r="M410" s="1053"/>
      <c r="N410" s="1053"/>
    </row>
    <row r="411" spans="3:14" ht="15" customHeight="1" x14ac:dyDescent="0.25">
      <c r="C411" s="473"/>
      <c r="D411" s="473"/>
      <c r="E411" s="473"/>
      <c r="F411" s="473"/>
      <c r="G411" s="473"/>
      <c r="H411" s="474"/>
      <c r="I411" s="474"/>
      <c r="J411" s="473"/>
      <c r="L411" s="1053"/>
      <c r="M411" s="1053"/>
      <c r="N411" s="1053"/>
    </row>
    <row r="412" spans="3:14" ht="15" customHeight="1" x14ac:dyDescent="0.25">
      <c r="C412" s="473"/>
      <c r="D412" s="473"/>
      <c r="E412" s="473"/>
      <c r="F412" s="473"/>
      <c r="G412" s="473"/>
      <c r="H412" s="474"/>
      <c r="I412" s="474"/>
      <c r="J412" s="473"/>
      <c r="L412" s="1053"/>
      <c r="M412" s="1053"/>
      <c r="N412" s="1053"/>
    </row>
    <row r="413" spans="3:14" ht="15" customHeight="1" x14ac:dyDescent="0.25">
      <c r="C413" s="473"/>
      <c r="D413" s="473"/>
      <c r="E413" s="473"/>
      <c r="F413" s="473"/>
      <c r="G413" s="473"/>
      <c r="H413" s="474"/>
      <c r="I413" s="474"/>
      <c r="J413" s="473"/>
      <c r="L413" s="1053"/>
      <c r="M413" s="1053"/>
      <c r="N413" s="1053"/>
    </row>
    <row r="414" spans="3:14" ht="15" customHeight="1" x14ac:dyDescent="0.25">
      <c r="C414" s="473"/>
      <c r="D414" s="473"/>
      <c r="E414" s="473"/>
      <c r="F414" s="473"/>
      <c r="G414" s="473"/>
      <c r="H414" s="474"/>
      <c r="I414" s="474"/>
      <c r="J414" s="473"/>
      <c r="L414" s="1053"/>
      <c r="M414" s="1053"/>
      <c r="N414" s="1053"/>
    </row>
    <row r="415" spans="3:14" ht="15" customHeight="1" x14ac:dyDescent="0.25">
      <c r="C415" s="473"/>
      <c r="D415" s="473"/>
      <c r="E415" s="473"/>
      <c r="F415" s="473"/>
      <c r="G415" s="473"/>
      <c r="H415" s="474"/>
      <c r="I415" s="474"/>
      <c r="J415" s="473"/>
      <c r="L415" s="1053"/>
      <c r="M415" s="1053"/>
      <c r="N415" s="1053"/>
    </row>
    <row r="416" spans="3:14" ht="15" customHeight="1" x14ac:dyDescent="0.25">
      <c r="C416" s="478" t="s">
        <v>775</v>
      </c>
      <c r="D416" s="473"/>
      <c r="E416" s="473"/>
      <c r="F416" s="473"/>
      <c r="G416" s="473"/>
      <c r="H416" s="474"/>
      <c r="I416" s="474"/>
      <c r="J416" s="473"/>
      <c r="L416" s="1053"/>
      <c r="M416" s="1053"/>
      <c r="N416" s="1053"/>
    </row>
    <row r="417" spans="1:12" ht="15" customHeight="1" x14ac:dyDescent="0.25">
      <c r="C417" s="478"/>
      <c r="D417" s="473"/>
      <c r="E417" s="473"/>
      <c r="F417" s="473"/>
      <c r="G417" s="473"/>
      <c r="H417" s="474"/>
      <c r="I417" s="474"/>
      <c r="J417" s="473"/>
    </row>
    <row r="418" spans="1:12" ht="15" customHeight="1" x14ac:dyDescent="0.25">
      <c r="C418" s="478" t="s">
        <v>776</v>
      </c>
      <c r="D418" s="473"/>
      <c r="E418" s="473"/>
      <c r="F418" s="473"/>
      <c r="G418" s="473"/>
      <c r="H418" s="474"/>
      <c r="I418" s="474"/>
      <c r="J418" s="473"/>
    </row>
    <row r="419" spans="1:12" ht="15" customHeight="1" x14ac:dyDescent="0.25">
      <c r="C419" s="478"/>
      <c r="D419" s="473"/>
      <c r="E419" s="473"/>
      <c r="F419" s="473"/>
      <c r="G419" s="473"/>
      <c r="H419" s="474"/>
      <c r="I419" s="474"/>
      <c r="J419" s="473"/>
    </row>
    <row r="420" spans="1:12" ht="15" customHeight="1" x14ac:dyDescent="0.25">
      <c r="C420" s="478" t="s">
        <v>777</v>
      </c>
      <c r="D420" s="473"/>
      <c r="E420" s="473"/>
      <c r="F420" s="473"/>
      <c r="G420" s="473"/>
      <c r="H420" s="474"/>
      <c r="I420" s="474"/>
      <c r="J420" s="473"/>
    </row>
    <row r="421" spans="1:12" ht="15" customHeight="1" x14ac:dyDescent="0.25">
      <c r="C421" s="478"/>
      <c r="D421" s="473"/>
      <c r="E421" s="473"/>
      <c r="F421" s="473"/>
      <c r="G421" s="473"/>
      <c r="H421" s="474"/>
      <c r="I421" s="474"/>
      <c r="J421" s="473"/>
    </row>
    <row r="422" spans="1:12" ht="15" customHeight="1" x14ac:dyDescent="0.25">
      <c r="C422" s="478"/>
      <c r="D422" s="473"/>
      <c r="E422" s="473"/>
      <c r="F422" s="473"/>
      <c r="G422" s="473"/>
      <c r="H422" s="474"/>
      <c r="I422" s="474"/>
      <c r="J422" s="473"/>
    </row>
    <row r="423" spans="1:12" ht="15" customHeight="1" x14ac:dyDescent="0.25">
      <c r="C423" s="478"/>
      <c r="D423" s="473"/>
      <c r="E423" s="473"/>
      <c r="F423" s="473"/>
      <c r="G423" s="473"/>
      <c r="H423" s="474"/>
      <c r="I423" s="474"/>
      <c r="J423" s="473"/>
    </row>
    <row r="424" spans="1:12" ht="15" customHeight="1" x14ac:dyDescent="0.25">
      <c r="C424" s="478"/>
      <c r="D424" s="473"/>
      <c r="E424" s="473"/>
      <c r="F424" s="473"/>
      <c r="G424" s="473"/>
      <c r="H424" s="474"/>
      <c r="I424" s="474"/>
      <c r="J424" s="473"/>
    </row>
    <row r="425" spans="1:12" ht="14.25" customHeight="1" x14ac:dyDescent="0.25">
      <c r="C425" s="478" t="s">
        <v>178</v>
      </c>
      <c r="D425" s="473"/>
      <c r="E425" s="473"/>
      <c r="F425" s="473"/>
      <c r="G425" s="473"/>
      <c r="H425" s="474"/>
      <c r="I425" s="474"/>
      <c r="J425" s="473"/>
    </row>
    <row r="426" spans="1:12" ht="15" customHeight="1" x14ac:dyDescent="0.25">
      <c r="C426" s="18"/>
      <c r="D426" s="407"/>
      <c r="E426" s="407"/>
      <c r="F426" s="18"/>
      <c r="G426" s="18"/>
      <c r="H426" s="471" t="s">
        <v>433</v>
      </c>
      <c r="I426" s="471"/>
      <c r="J426" s="473"/>
    </row>
    <row r="427" spans="1:12" s="269" customFormat="1" ht="51.75" customHeight="1" x14ac:dyDescent="0.3">
      <c r="A427" s="1068"/>
      <c r="B427" s="269" t="s">
        <v>1090</v>
      </c>
      <c r="C427" s="269" t="s">
        <v>1091</v>
      </c>
      <c r="D427" s="269" t="s">
        <v>1101</v>
      </c>
      <c r="E427" s="269" t="s">
        <v>1102</v>
      </c>
      <c r="K427" s="1069"/>
    </row>
    <row r="428" spans="1:12" ht="15" customHeight="1" x14ac:dyDescent="0.25">
      <c r="A428" s="407">
        <v>1</v>
      </c>
      <c r="B428" s="72" t="str">
        <f>IF(ISBLANK($A428)," ",IF(ISTEXT($A428)," ",IF($A428&lt;=2,"МСМК"," ")))</f>
        <v>МСМК</v>
      </c>
      <c r="C428" s="72" t="str">
        <f>IF(ISBLANK($A428)," ",IF(ISTEXT($A428)," ",IF($A428&lt;=1,"МСМК"," ")))</f>
        <v>МСМК</v>
      </c>
      <c r="D428" s="72" t="str">
        <f>IF(ISBLANK($A428)," ",IF(ISTEXT($A428)," ",IF($A428&lt;=3,"МС"," ")))</f>
        <v>МС</v>
      </c>
      <c r="E428" s="72" t="str">
        <f>IF(ISBLANK($A428)," ",IF(ISTEXT($A428)," ",IF($A428&lt;=2,"МС"," ")))</f>
        <v>МС</v>
      </c>
      <c r="F428" s="18"/>
      <c r="G428" s="18"/>
      <c r="H428" s="1047"/>
      <c r="I428" s="72"/>
      <c r="J428" s="407"/>
      <c r="K428" s="1070"/>
      <c r="L428" s="475"/>
    </row>
    <row r="429" spans="1:12" ht="15" customHeight="1" x14ac:dyDescent="0.25">
      <c r="A429" s="407">
        <v>2</v>
      </c>
      <c r="B429" s="72" t="str">
        <f t="shared" ref="B429:B436" si="291">IF(ISBLANK($A429)," ",IF(ISTEXT($A429)," ",IF($A429&lt;=2,"МСМК"," ")))</f>
        <v>МСМК</v>
      </c>
      <c r="C429" s="72" t="str">
        <f t="shared" ref="C429:C436" si="292">IF(ISBLANK($A429)," ",IF(ISTEXT($A429)," ",IF($A429&lt;=1,"МСМК"," ")))</f>
        <v xml:space="preserve"> </v>
      </c>
      <c r="D429" s="72" t="str">
        <f t="shared" ref="D429:D436" si="293">IF(ISBLANK($A429)," ",IF(ISTEXT($A429)," ",IF($A429&lt;=3,"МС"," ")))</f>
        <v>МС</v>
      </c>
      <c r="E429" s="72" t="str">
        <f t="shared" ref="E429:E436" si="294">IF(ISBLANK($A429)," ",IF(ISTEXT($A429)," ",IF($A429&lt;=2,"МС"," ")))</f>
        <v>МС</v>
      </c>
      <c r="F429" s="18"/>
      <c r="G429" s="18"/>
      <c r="H429" s="1047"/>
      <c r="I429" s="72"/>
      <c r="J429" s="407"/>
      <c r="K429" s="1070"/>
      <c r="L429" s="475"/>
    </row>
    <row r="430" spans="1:12" ht="15" customHeight="1" x14ac:dyDescent="0.25">
      <c r="A430" s="407">
        <v>3</v>
      </c>
      <c r="B430" s="72" t="str">
        <f t="shared" si="291"/>
        <v xml:space="preserve"> </v>
      </c>
      <c r="C430" s="72" t="str">
        <f t="shared" si="292"/>
        <v xml:space="preserve"> </v>
      </c>
      <c r="D430" s="72" t="str">
        <f t="shared" si="293"/>
        <v>МС</v>
      </c>
      <c r="E430" s="72" t="str">
        <f t="shared" si="294"/>
        <v xml:space="preserve"> </v>
      </c>
      <c r="F430" s="18"/>
      <c r="G430" s="18"/>
      <c r="H430" s="1047"/>
      <c r="I430" s="72"/>
      <c r="J430" s="407"/>
      <c r="K430" s="1070"/>
      <c r="L430" s="475"/>
    </row>
    <row r="431" spans="1:12" ht="15" customHeight="1" x14ac:dyDescent="0.25">
      <c r="A431" s="407">
        <v>4</v>
      </c>
      <c r="B431" s="72" t="str">
        <f t="shared" si="291"/>
        <v xml:space="preserve"> </v>
      </c>
      <c r="C431" s="72" t="str">
        <f t="shared" si="292"/>
        <v xml:space="preserve"> </v>
      </c>
      <c r="D431" s="72" t="str">
        <f t="shared" si="293"/>
        <v xml:space="preserve"> </v>
      </c>
      <c r="E431" s="72" t="str">
        <f t="shared" si="294"/>
        <v xml:space="preserve"> </v>
      </c>
      <c r="F431" s="18"/>
      <c r="G431" s="18"/>
      <c r="H431" s="1047"/>
      <c r="I431" s="72"/>
      <c r="J431" s="407"/>
      <c r="K431" s="1070"/>
      <c r="L431" s="475"/>
    </row>
    <row r="432" spans="1:12" ht="15" customHeight="1" x14ac:dyDescent="0.25">
      <c r="A432" s="407">
        <v>5</v>
      </c>
      <c r="B432" s="72" t="str">
        <f t="shared" si="291"/>
        <v xml:space="preserve"> </v>
      </c>
      <c r="C432" s="72" t="str">
        <f t="shared" si="292"/>
        <v xml:space="preserve"> </v>
      </c>
      <c r="D432" s="72" t="str">
        <f t="shared" si="293"/>
        <v xml:space="preserve"> </v>
      </c>
      <c r="E432" s="72" t="str">
        <f t="shared" si="294"/>
        <v xml:space="preserve"> </v>
      </c>
      <c r="F432" s="18"/>
      <c r="G432" s="18"/>
      <c r="H432" s="1047"/>
      <c r="I432" s="72"/>
      <c r="J432" s="407"/>
      <c r="K432" s="1070"/>
      <c r="L432" s="475"/>
    </row>
    <row r="433" spans="1:19" ht="15" customHeight="1" x14ac:dyDescent="0.25">
      <c r="A433" s="407">
        <v>6</v>
      </c>
      <c r="B433" s="72" t="str">
        <f t="shared" si="291"/>
        <v xml:space="preserve"> </v>
      </c>
      <c r="C433" s="72" t="str">
        <f t="shared" si="292"/>
        <v xml:space="preserve"> </v>
      </c>
      <c r="D433" s="72" t="str">
        <f t="shared" si="293"/>
        <v xml:space="preserve"> </v>
      </c>
      <c r="E433" s="72" t="str">
        <f t="shared" si="294"/>
        <v xml:space="preserve"> </v>
      </c>
      <c r="F433" s="18"/>
      <c r="G433" s="18"/>
      <c r="H433" s="1047"/>
      <c r="I433" s="72"/>
      <c r="J433" s="407"/>
      <c r="K433" s="1070"/>
      <c r="L433" s="475"/>
    </row>
    <row r="434" spans="1:19" ht="15" customHeight="1" x14ac:dyDescent="0.25">
      <c r="A434" s="407">
        <v>7</v>
      </c>
      <c r="B434" s="72" t="str">
        <f t="shared" si="291"/>
        <v xml:space="preserve"> </v>
      </c>
      <c r="C434" s="72" t="str">
        <f t="shared" si="292"/>
        <v xml:space="preserve"> </v>
      </c>
      <c r="D434" s="72" t="str">
        <f t="shared" si="293"/>
        <v xml:space="preserve"> </v>
      </c>
      <c r="E434" s="72" t="str">
        <f t="shared" si="294"/>
        <v xml:space="preserve"> </v>
      </c>
      <c r="F434" s="18"/>
      <c r="G434" s="18"/>
      <c r="H434" s="1047"/>
      <c r="I434" s="72"/>
      <c r="J434" s="407"/>
      <c r="K434" s="1070"/>
      <c r="L434" s="475"/>
    </row>
    <row r="435" spans="1:19" ht="15" customHeight="1" x14ac:dyDescent="0.25">
      <c r="A435" s="407">
        <v>8</v>
      </c>
      <c r="B435" s="72" t="str">
        <f t="shared" si="291"/>
        <v xml:space="preserve"> </v>
      </c>
      <c r="C435" s="72" t="str">
        <f t="shared" si="292"/>
        <v xml:space="preserve"> </v>
      </c>
      <c r="D435" s="72" t="str">
        <f t="shared" si="293"/>
        <v xml:space="preserve"> </v>
      </c>
      <c r="E435" s="72" t="str">
        <f t="shared" si="294"/>
        <v xml:space="preserve"> </v>
      </c>
      <c r="F435" s="18"/>
      <c r="G435" s="18"/>
      <c r="H435" s="1047"/>
      <c r="I435" s="72"/>
      <c r="J435" s="407"/>
      <c r="K435" s="1070"/>
      <c r="L435" s="475"/>
    </row>
    <row r="436" spans="1:19" ht="14.25" customHeight="1" x14ac:dyDescent="0.25">
      <c r="A436" s="407">
        <v>9</v>
      </c>
      <c r="B436" s="72" t="str">
        <f t="shared" si="291"/>
        <v xml:space="preserve"> </v>
      </c>
      <c r="C436" s="72" t="str">
        <f t="shared" si="292"/>
        <v xml:space="preserve"> </v>
      </c>
      <c r="D436" s="72" t="str">
        <f t="shared" si="293"/>
        <v xml:space="preserve"> </v>
      </c>
      <c r="E436" s="72" t="str">
        <f t="shared" si="294"/>
        <v xml:space="preserve"> </v>
      </c>
      <c r="F436" s="473"/>
      <c r="G436" s="473"/>
      <c r="H436" s="474"/>
      <c r="I436" s="474"/>
      <c r="J436" s="473"/>
    </row>
    <row r="437" spans="1:19" ht="14.25" customHeight="1" x14ac:dyDescent="0.25">
      <c r="C437" s="478" t="s">
        <v>1094</v>
      </c>
      <c r="D437" s="473"/>
      <c r="E437" s="473"/>
      <c r="F437" s="473"/>
      <c r="G437" s="473"/>
      <c r="H437" s="474"/>
      <c r="I437" s="474"/>
      <c r="J437" s="473"/>
    </row>
    <row r="438" spans="1:19" ht="14.25" customHeight="1" x14ac:dyDescent="0.25">
      <c r="C438" s="478" t="s">
        <v>1096</v>
      </c>
      <c r="D438" s="473"/>
      <c r="E438" s="473"/>
      <c r="F438" s="473"/>
      <c r="G438" s="473"/>
      <c r="H438" s="474"/>
      <c r="I438" s="474"/>
      <c r="J438" s="473"/>
    </row>
    <row r="439" spans="1:19" ht="14.25" customHeight="1" x14ac:dyDescent="0.25">
      <c r="C439" s="478" t="s">
        <v>1095</v>
      </c>
      <c r="D439" s="473"/>
      <c r="E439" s="473"/>
      <c r="F439" s="473"/>
      <c r="G439" s="473"/>
      <c r="H439" s="474"/>
      <c r="I439" s="474"/>
      <c r="J439" s="473"/>
    </row>
    <row r="440" spans="1:19" ht="14.25" customHeight="1" x14ac:dyDescent="0.25">
      <c r="C440" s="478" t="s">
        <v>1097</v>
      </c>
      <c r="D440" s="473"/>
      <c r="E440" s="473"/>
      <c r="F440" s="473"/>
      <c r="G440" s="473"/>
      <c r="H440" s="474"/>
      <c r="I440" s="474"/>
      <c r="J440" s="473"/>
    </row>
    <row r="441" spans="1:19" x14ac:dyDescent="0.25">
      <c r="C441" s="478" t="s">
        <v>1093</v>
      </c>
    </row>
    <row r="442" spans="1:19" x14ac:dyDescent="0.25">
      <c r="C442" s="478" t="s">
        <v>1092</v>
      </c>
    </row>
    <row r="443" spans="1:19" x14ac:dyDescent="0.25">
      <c r="C443" s="478" t="s">
        <v>1098</v>
      </c>
    </row>
    <row r="444" spans="1:19" x14ac:dyDescent="0.25">
      <c r="C444" s="478" t="s">
        <v>1099</v>
      </c>
    </row>
    <row r="445" spans="1:19" x14ac:dyDescent="0.25">
      <c r="C445" s="478" t="s">
        <v>1100</v>
      </c>
    </row>
    <row r="446" spans="1:19" s="269" customFormat="1" ht="83.25" customHeight="1" x14ac:dyDescent="0.3">
      <c r="A446" s="1068"/>
      <c r="B446" s="269" t="s">
        <v>1090</v>
      </c>
      <c r="C446" s="269" t="s">
        <v>1091</v>
      </c>
      <c r="D446" s="269" t="s">
        <v>441</v>
      </c>
      <c r="E446" s="269" t="s">
        <v>1108</v>
      </c>
      <c r="F446" s="269" t="s">
        <v>1107</v>
      </c>
      <c r="G446" s="269" t="s">
        <v>1109</v>
      </c>
      <c r="H446" s="269" t="s">
        <v>442</v>
      </c>
      <c r="I446" s="269" t="s">
        <v>443</v>
      </c>
      <c r="J446" s="269" t="s">
        <v>444</v>
      </c>
      <c r="K446" s="1069" t="s">
        <v>445</v>
      </c>
      <c r="L446" s="269" t="s">
        <v>446</v>
      </c>
      <c r="M446" s="269" t="s">
        <v>1103</v>
      </c>
      <c r="N446" s="269" t="s">
        <v>447</v>
      </c>
      <c r="O446" s="269" t="s">
        <v>448</v>
      </c>
      <c r="P446" s="269" t="s">
        <v>1105</v>
      </c>
      <c r="Q446" s="269" t="s">
        <v>1104</v>
      </c>
      <c r="R446" s="269" t="s">
        <v>1106</v>
      </c>
      <c r="S446" s="269" t="s">
        <v>449</v>
      </c>
    </row>
    <row r="447" spans="1:19" ht="15" customHeight="1" x14ac:dyDescent="0.25">
      <c r="A447" s="407">
        <v>1</v>
      </c>
      <c r="B447" s="475" t="str">
        <f>IF($A447&lt;7,"МСМК"," ")</f>
        <v>МСМК</v>
      </c>
      <c r="C447" s="475" t="str">
        <f>IF($A447&lt;5,"МСМК"," ")</f>
        <v>МСМК</v>
      </c>
      <c r="D447" s="72" t="str">
        <f t="shared" ref="D447:D452" si="295">IF(ISBLANK($A447)," ",IF(ISTEXT($A447)," ",IF($A447&lt;=1,"МСМК"," ")))</f>
        <v>МСМК</v>
      </c>
      <c r="E447" s="72" t="str">
        <f>IF(ISBLANK($A447)," ",IF(ISTEXT($A447)," ",IF($A447&lt;=6,"МС"," ")))</f>
        <v>МС</v>
      </c>
      <c r="F447" s="72" t="str">
        <f>IF(ISBLANK($A447)," ",IF(ISTEXT($A447)," ",IF($A447&lt;=4,"МС"," ")))</f>
        <v>МС</v>
      </c>
      <c r="G447" s="72" t="str">
        <f>IF(ISBLANK($A447)," ",IF(ISTEXT($A447)," ",IF($A447&lt;=2,"МС",IF($A447&lt;=6,"КМС"," "))))</f>
        <v>МС</v>
      </c>
      <c r="H447" s="72" t="s">
        <v>48</v>
      </c>
      <c r="I447" s="72" t="str">
        <f>IF(ISBLANK($A447)," ",IF(ISTEXT($A447)," ",IF($A447&lt;=3,"МС",IF($A447&lt;=6,"КМС"," "))))</f>
        <v>МС</v>
      </c>
      <c r="J447" s="72" t="str">
        <f>IF(ISBLANK($A447)," ",IF(ISTEXT($A447)," ",IF($A447&lt;=4,"КМС"," ")))</f>
        <v>КМС</v>
      </c>
      <c r="K447" s="1071" t="str">
        <f>IF(ISBLANK($A447)," ",IF(ISTEXT($A447)," ",IF($A447&lt;=2,"МС",IF($A447&lt;=4,"КМС"," "))))</f>
        <v>МС</v>
      </c>
      <c r="L447" s="72" t="str">
        <f>IF(ISBLANK($A447)," ",IF(ISTEXT($A447)," ",IF($A447&lt;=1,"КМС",IF($A447&lt;=4,"I"," "))))</f>
        <v>КМС</v>
      </c>
      <c r="M447" s="72" t="str">
        <f>IF(ISBLANK($A447)," ",IF(ISTEXT($A447)," ",IF($A447&lt;=2,"I",IF($A447&lt;=4,"II",IF($A447&lt;=6,"III"," ")))))</f>
        <v>I</v>
      </c>
      <c r="N447" s="72" t="str">
        <f t="shared" ref="N447:N452" si="296">IF(ISBLANK($A447)," ",IF(ISTEXT($A447)," ",IF($A447&lt;=1,"КМС",IF($A447&lt;=4,"I"," "))))</f>
        <v>КМС</v>
      </c>
      <c r="O447" s="72" t="str">
        <f>IF(ISBLANK($A447)," ",IF(ISTEXT($A447)," ",IF($A447&lt;=2,"I",IF($A447&lt;=4,"II",IF($A447&lt;=6,"III"," ")))))</f>
        <v>I</v>
      </c>
      <c r="P447" s="72" t="str">
        <f>IF(ISBLANK($A447)," ",IF(ISTEXT($A447)," ",IF($A447&lt;=1,"I",IF($A447&lt;=3,"II",IF($A447&lt;=6,"III"," ")))))</f>
        <v>I</v>
      </c>
      <c r="Q447" s="72" t="str">
        <f t="shared" ref="Q447:Q455" si="297">IF(ISBLANK($A447)," ",IF(ISTEXT($A447)," ",IF($A447&lt;=3,"II",IF($A447&lt;=5,"III",IF($A447&lt;=7,"I юн"," ")))))</f>
        <v>II</v>
      </c>
      <c r="R447" s="72" t="str">
        <f>IF(ISBLANK($A447)," ",IF(ISTEXT($A447)," ",IF($A447&lt;=3,"III",IF($A447&lt;=6,"I юн",IF($A447&lt;=8,"II юн"," ")))))</f>
        <v>III</v>
      </c>
      <c r="S447" s="72" t="str">
        <f>IF(ISBLANK($A447)," ",IF(ISTEXT($A447)," ",IF($A447&lt;=3,"I юн",IF($A447&lt;=6,"II юн",IF($A447&lt;=9,"III юн"," ")))))</f>
        <v>I юн</v>
      </c>
    </row>
    <row r="448" spans="1:19" ht="15" customHeight="1" x14ac:dyDescent="0.25">
      <c r="A448" s="407">
        <v>2</v>
      </c>
      <c r="B448" s="475" t="str">
        <f t="shared" ref="B448:B455" si="298">IF($A448&lt;7,"МСМК"," ")</f>
        <v>МСМК</v>
      </c>
      <c r="C448" s="475" t="str">
        <f t="shared" ref="C448:C455" si="299">IF($A448&lt;5,"МСМК"," ")</f>
        <v>МСМК</v>
      </c>
      <c r="D448" s="72" t="str">
        <f t="shared" si="295"/>
        <v xml:space="preserve"> </v>
      </c>
      <c r="E448" s="72" t="str">
        <f t="shared" ref="E448:E456" si="300">IF(ISBLANK($A448)," ",IF(ISTEXT($A448)," ",IF($A448&lt;=6,"МС"," ")))</f>
        <v>МС</v>
      </c>
      <c r="F448" s="72" t="str">
        <f t="shared" ref="F448:F456" si="301">IF(ISBLANK($A448)," ",IF(ISTEXT($A448)," ",IF($A448&lt;=4,"МС"," ")))</f>
        <v>МС</v>
      </c>
      <c r="G448" s="72" t="str">
        <f t="shared" ref="G448:G456" si="302">IF(ISBLANK($A448)," ",IF(ISTEXT($A448)," ",IF($A448&lt;=2,"МС",IF($A448&lt;=6,"КМС"," "))))</f>
        <v>МС</v>
      </c>
      <c r="H448" s="72" t="s">
        <v>48</v>
      </c>
      <c r="I448" s="72" t="str">
        <f t="shared" ref="I448:I456" si="303">IF(ISBLANK($A448)," ",IF(ISTEXT($A448)," ",IF($A448&lt;=3,"МС",IF($A448&lt;=6,"КМС"," "))))</f>
        <v>МС</v>
      </c>
      <c r="J448" s="72" t="str">
        <f t="shared" ref="J448:J456" si="304">IF(ISBLANK($A448)," ",IF(ISTEXT($A448)," ",IF($A448&lt;=4,"КМС"," ")))</f>
        <v>КМС</v>
      </c>
      <c r="K448" s="1071" t="str">
        <f t="shared" ref="K448:L456" si="305">IF(ISBLANK($A448)," ",IF(ISTEXT($A448)," ",IF($A448&lt;=2,"МС",IF($A448&lt;=4,"КМС"," "))))</f>
        <v>МС</v>
      </c>
      <c r="L448" s="72" t="str">
        <f t="shared" ref="L448:L455" si="306">IF(ISBLANK($A448)," ",IF(ISTEXT($A448)," ",IF($A448&lt;=1,"КМС",IF($A448&lt;=4,"I"," "))))</f>
        <v>I</v>
      </c>
      <c r="M448" s="72" t="str">
        <f t="shared" ref="M448:M456" si="307">IF(ISBLANK($A448)," ",IF(ISTEXT($A448)," ",IF($A448&lt;=2,"I",IF($A448&lt;=4,"II",IF($A448&lt;=6,"III"," ")))))</f>
        <v>I</v>
      </c>
      <c r="N448" s="72" t="str">
        <f t="shared" si="296"/>
        <v>I</v>
      </c>
      <c r="O448" s="72" t="str">
        <f t="shared" ref="O448:O457" si="308">IF(ISBLANK($A448)," ",IF(ISTEXT($A448)," ",IF($A448&lt;=2,"I",IF($A448&lt;=4,"II",IF($A448&lt;=6,"III"," ")))))</f>
        <v>I</v>
      </c>
      <c r="P448" s="72" t="str">
        <f t="shared" ref="P448:P455" si="309">IF(ISBLANK($A448)," ",IF(ISTEXT($A448)," ",IF($A448&lt;=1,"I",IF($A448&lt;=3,"II",IF($A448&lt;=6,"III"," ")))))</f>
        <v>II</v>
      </c>
      <c r="Q448" s="72" t="str">
        <f t="shared" si="297"/>
        <v>II</v>
      </c>
      <c r="R448" s="72" t="str">
        <f>IF(ISBLANK($A448)," ",IF(ISTEXT($A448)," ",IF($A448&lt;=3,"III",IF($A448&lt;=6,"I юн",IF($A448&lt;=8,"II юн"," ")))))</f>
        <v>III</v>
      </c>
      <c r="S448" s="72" t="str">
        <f t="shared" ref="S448:S455" si="310">IF(ISBLANK($A448)," ",IF(ISTEXT($A448)," ",IF($A448&lt;=3,"I юн",IF($A448&lt;=6,"II юн",IF($A448&lt;=9,"III юн"," ")))))</f>
        <v>I юн</v>
      </c>
    </row>
    <row r="449" spans="1:19" ht="15" customHeight="1" x14ac:dyDescent="0.25">
      <c r="A449" s="407">
        <v>3</v>
      </c>
      <c r="B449" s="475" t="str">
        <f t="shared" si="298"/>
        <v>МСМК</v>
      </c>
      <c r="C449" s="475" t="str">
        <f t="shared" si="299"/>
        <v>МСМК</v>
      </c>
      <c r="D449" s="72" t="str">
        <f t="shared" si="295"/>
        <v xml:space="preserve"> </v>
      </c>
      <c r="E449" s="72" t="str">
        <f t="shared" si="300"/>
        <v>МС</v>
      </c>
      <c r="F449" s="72" t="str">
        <f t="shared" si="301"/>
        <v>МС</v>
      </c>
      <c r="G449" s="72" t="str">
        <f t="shared" si="302"/>
        <v>КМС</v>
      </c>
      <c r="H449" s="72" t="s">
        <v>48</v>
      </c>
      <c r="I449" s="72" t="str">
        <f t="shared" si="303"/>
        <v>МС</v>
      </c>
      <c r="J449" s="72" t="str">
        <f t="shared" si="304"/>
        <v>КМС</v>
      </c>
      <c r="K449" s="1071" t="str">
        <f t="shared" si="305"/>
        <v>КМС</v>
      </c>
      <c r="L449" s="72" t="str">
        <f t="shared" si="306"/>
        <v>I</v>
      </c>
      <c r="M449" s="72" t="str">
        <f t="shared" si="307"/>
        <v>II</v>
      </c>
      <c r="N449" s="72" t="str">
        <f t="shared" si="296"/>
        <v>I</v>
      </c>
      <c r="O449" s="72" t="str">
        <f t="shared" si="308"/>
        <v>II</v>
      </c>
      <c r="P449" s="72" t="str">
        <f t="shared" si="309"/>
        <v>II</v>
      </c>
      <c r="Q449" s="72" t="str">
        <f t="shared" si="297"/>
        <v>II</v>
      </c>
      <c r="R449" s="72" t="str">
        <f t="shared" ref="R449:R456" si="311">IF(ISBLANK($A449)," ",IF(ISTEXT($A449)," ",IF($A449&lt;=3,"III",IF($A449&lt;=6,"I юн",IF($A449&lt;=8,"II юн"," ")))))</f>
        <v>III</v>
      </c>
      <c r="S449" s="72" t="str">
        <f t="shared" si="310"/>
        <v>I юн</v>
      </c>
    </row>
    <row r="450" spans="1:19" ht="15" customHeight="1" x14ac:dyDescent="0.25">
      <c r="A450" s="407">
        <v>4</v>
      </c>
      <c r="B450" s="475" t="str">
        <f t="shared" si="298"/>
        <v>МСМК</v>
      </c>
      <c r="C450" s="475" t="str">
        <f t="shared" si="299"/>
        <v>МСМК</v>
      </c>
      <c r="D450" s="72" t="str">
        <f t="shared" si="295"/>
        <v xml:space="preserve"> </v>
      </c>
      <c r="E450" s="72" t="str">
        <f t="shared" si="300"/>
        <v>МС</v>
      </c>
      <c r="F450" s="72" t="str">
        <f t="shared" si="301"/>
        <v>МС</v>
      </c>
      <c r="G450" s="72" t="str">
        <f t="shared" si="302"/>
        <v>КМС</v>
      </c>
      <c r="H450" s="72" t="s">
        <v>48</v>
      </c>
      <c r="I450" s="72" t="str">
        <f t="shared" si="303"/>
        <v>КМС</v>
      </c>
      <c r="J450" s="72" t="str">
        <f t="shared" si="304"/>
        <v>КМС</v>
      </c>
      <c r="K450" s="1071" t="str">
        <f t="shared" si="305"/>
        <v>КМС</v>
      </c>
      <c r="L450" s="72" t="str">
        <f t="shared" si="306"/>
        <v>I</v>
      </c>
      <c r="M450" s="72" t="str">
        <f t="shared" si="307"/>
        <v>II</v>
      </c>
      <c r="N450" s="72" t="str">
        <f t="shared" si="296"/>
        <v>I</v>
      </c>
      <c r="O450" s="72" t="str">
        <f t="shared" si="308"/>
        <v>II</v>
      </c>
      <c r="P450" s="72" t="str">
        <f t="shared" si="309"/>
        <v>III</v>
      </c>
      <c r="Q450" s="72" t="str">
        <f t="shared" si="297"/>
        <v>III</v>
      </c>
      <c r="R450" s="72" t="str">
        <f t="shared" si="311"/>
        <v>I юн</v>
      </c>
      <c r="S450" s="72" t="str">
        <f t="shared" si="310"/>
        <v>II юн</v>
      </c>
    </row>
    <row r="451" spans="1:19" ht="15" customHeight="1" x14ac:dyDescent="0.25">
      <c r="A451" s="407">
        <v>5</v>
      </c>
      <c r="B451" s="475" t="str">
        <f t="shared" si="298"/>
        <v>МСМК</v>
      </c>
      <c r="C451" s="475" t="str">
        <f t="shared" si="299"/>
        <v xml:space="preserve"> </v>
      </c>
      <c r="D451" s="72" t="str">
        <f t="shared" si="295"/>
        <v xml:space="preserve"> </v>
      </c>
      <c r="E451" s="72" t="str">
        <f t="shared" si="300"/>
        <v>МС</v>
      </c>
      <c r="F451" s="72" t="str">
        <f t="shared" si="301"/>
        <v xml:space="preserve"> </v>
      </c>
      <c r="G451" s="72" t="str">
        <f t="shared" si="302"/>
        <v>КМС</v>
      </c>
      <c r="H451" s="72" t="s">
        <v>50</v>
      </c>
      <c r="I451" s="72" t="str">
        <f t="shared" si="303"/>
        <v>КМС</v>
      </c>
      <c r="J451" s="72" t="str">
        <f t="shared" si="304"/>
        <v xml:space="preserve"> </v>
      </c>
      <c r="K451" s="1071" t="str">
        <f t="shared" si="305"/>
        <v xml:space="preserve"> </v>
      </c>
      <c r="L451" s="72" t="str">
        <f t="shared" si="306"/>
        <v xml:space="preserve"> </v>
      </c>
      <c r="M451" s="72" t="str">
        <f t="shared" si="307"/>
        <v>III</v>
      </c>
      <c r="N451" s="72" t="str">
        <f t="shared" si="296"/>
        <v xml:space="preserve"> </v>
      </c>
      <c r="O451" s="72" t="str">
        <f t="shared" si="308"/>
        <v>III</v>
      </c>
      <c r="P451" s="72" t="str">
        <f t="shared" si="309"/>
        <v>III</v>
      </c>
      <c r="Q451" s="72" t="str">
        <f t="shared" si="297"/>
        <v>III</v>
      </c>
      <c r="R451" s="72" t="str">
        <f t="shared" si="311"/>
        <v>I юн</v>
      </c>
      <c r="S451" s="72" t="str">
        <f t="shared" si="310"/>
        <v>II юн</v>
      </c>
    </row>
    <row r="452" spans="1:19" ht="15" customHeight="1" x14ac:dyDescent="0.25">
      <c r="A452" s="407">
        <v>6</v>
      </c>
      <c r="B452" s="475" t="str">
        <f t="shared" si="298"/>
        <v>МСМК</v>
      </c>
      <c r="C452" s="475" t="str">
        <f t="shared" si="299"/>
        <v xml:space="preserve"> </v>
      </c>
      <c r="D452" s="72" t="str">
        <f t="shared" si="295"/>
        <v xml:space="preserve"> </v>
      </c>
      <c r="E452" s="72" t="str">
        <f t="shared" si="300"/>
        <v>МС</v>
      </c>
      <c r="F452" s="72" t="str">
        <f t="shared" si="301"/>
        <v xml:space="preserve"> </v>
      </c>
      <c r="G452" s="72" t="str">
        <f t="shared" si="302"/>
        <v>КМС</v>
      </c>
      <c r="H452" s="72" t="s">
        <v>50</v>
      </c>
      <c r="I452" s="72" t="str">
        <f t="shared" si="303"/>
        <v>КМС</v>
      </c>
      <c r="J452" s="72" t="str">
        <f t="shared" si="304"/>
        <v xml:space="preserve"> </v>
      </c>
      <c r="K452" s="1071" t="str">
        <f t="shared" si="305"/>
        <v xml:space="preserve"> </v>
      </c>
      <c r="L452" s="72" t="str">
        <f t="shared" si="306"/>
        <v xml:space="preserve"> </v>
      </c>
      <c r="M452" s="72" t="str">
        <f t="shared" si="307"/>
        <v>III</v>
      </c>
      <c r="N452" s="72" t="str">
        <f t="shared" si="296"/>
        <v xml:space="preserve"> </v>
      </c>
      <c r="O452" s="72" t="str">
        <f t="shared" si="308"/>
        <v>III</v>
      </c>
      <c r="P452" s="72" t="str">
        <f t="shared" si="309"/>
        <v>III</v>
      </c>
      <c r="Q452" s="72" t="str">
        <f t="shared" si="297"/>
        <v>I юн</v>
      </c>
      <c r="R452" s="72" t="str">
        <f t="shared" si="311"/>
        <v>I юн</v>
      </c>
      <c r="S452" s="72" t="str">
        <f t="shared" si="310"/>
        <v>II юн</v>
      </c>
    </row>
    <row r="453" spans="1:19" ht="15" customHeight="1" x14ac:dyDescent="0.25">
      <c r="A453" s="407">
        <v>7</v>
      </c>
      <c r="B453" s="475" t="str">
        <f t="shared" si="298"/>
        <v xml:space="preserve"> </v>
      </c>
      <c r="C453" s="475" t="str">
        <f t="shared" si="299"/>
        <v xml:space="preserve"> </v>
      </c>
      <c r="D453" s="407"/>
      <c r="E453" s="72" t="str">
        <f t="shared" si="300"/>
        <v xml:space="preserve"> </v>
      </c>
      <c r="F453" s="72" t="str">
        <f t="shared" si="301"/>
        <v xml:space="preserve"> </v>
      </c>
      <c r="G453" s="72" t="str">
        <f t="shared" si="302"/>
        <v xml:space="preserve"> </v>
      </c>
      <c r="H453" s="72" t="s">
        <v>50</v>
      </c>
      <c r="I453" s="72" t="str">
        <f t="shared" si="303"/>
        <v xml:space="preserve"> </v>
      </c>
      <c r="J453" s="72" t="str">
        <f t="shared" si="304"/>
        <v xml:space="preserve"> </v>
      </c>
      <c r="K453" s="1071" t="str">
        <f t="shared" si="305"/>
        <v xml:space="preserve"> </v>
      </c>
      <c r="L453" s="72" t="str">
        <f t="shared" si="306"/>
        <v xml:space="preserve"> </v>
      </c>
      <c r="M453" s="72" t="str">
        <f t="shared" si="307"/>
        <v xml:space="preserve"> </v>
      </c>
      <c r="N453" s="407"/>
      <c r="O453" s="72" t="str">
        <f t="shared" si="308"/>
        <v xml:space="preserve"> </v>
      </c>
      <c r="P453" s="72" t="str">
        <f t="shared" si="309"/>
        <v xml:space="preserve"> </v>
      </c>
      <c r="Q453" s="72" t="str">
        <f t="shared" si="297"/>
        <v>I юн</v>
      </c>
      <c r="R453" s="72" t="str">
        <f t="shared" si="311"/>
        <v>II юн</v>
      </c>
      <c r="S453" s="72" t="str">
        <f t="shared" si="310"/>
        <v>III юн</v>
      </c>
    </row>
    <row r="454" spans="1:19" ht="15" customHeight="1" x14ac:dyDescent="0.25">
      <c r="A454" s="407">
        <v>8</v>
      </c>
      <c r="B454" s="475" t="str">
        <f t="shared" si="298"/>
        <v xml:space="preserve"> </v>
      </c>
      <c r="C454" s="475" t="str">
        <f t="shared" si="299"/>
        <v xml:space="preserve"> </v>
      </c>
      <c r="D454" s="407"/>
      <c r="E454" s="72" t="str">
        <f t="shared" si="300"/>
        <v xml:space="preserve"> </v>
      </c>
      <c r="F454" s="72" t="str">
        <f t="shared" si="301"/>
        <v xml:space="preserve"> </v>
      </c>
      <c r="G454" s="72" t="str">
        <f t="shared" si="302"/>
        <v xml:space="preserve"> </v>
      </c>
      <c r="H454" s="72" t="s">
        <v>50</v>
      </c>
      <c r="I454" s="72" t="str">
        <f t="shared" si="303"/>
        <v xml:space="preserve"> </v>
      </c>
      <c r="J454" s="72" t="str">
        <f t="shared" si="304"/>
        <v xml:space="preserve"> </v>
      </c>
      <c r="K454" s="1071" t="str">
        <f t="shared" si="305"/>
        <v xml:space="preserve"> </v>
      </c>
      <c r="L454" s="72" t="str">
        <f t="shared" si="306"/>
        <v xml:space="preserve"> </v>
      </c>
      <c r="M454" s="72" t="str">
        <f t="shared" si="307"/>
        <v xml:space="preserve"> </v>
      </c>
      <c r="N454" s="407"/>
      <c r="O454" s="72" t="str">
        <f t="shared" si="308"/>
        <v xml:space="preserve"> </v>
      </c>
      <c r="P454" s="72" t="str">
        <f t="shared" si="309"/>
        <v xml:space="preserve"> </v>
      </c>
      <c r="Q454" s="72" t="str">
        <f t="shared" si="297"/>
        <v xml:space="preserve"> </v>
      </c>
      <c r="R454" s="72" t="str">
        <f t="shared" si="311"/>
        <v>II юн</v>
      </c>
      <c r="S454" s="72" t="str">
        <f t="shared" si="310"/>
        <v>III юн</v>
      </c>
    </row>
    <row r="455" spans="1:19" ht="14.25" customHeight="1" x14ac:dyDescent="0.25">
      <c r="A455" s="407">
        <v>9</v>
      </c>
      <c r="B455" s="475" t="str">
        <f t="shared" si="298"/>
        <v xml:space="preserve"> </v>
      </c>
      <c r="C455" s="475" t="str">
        <f t="shared" si="299"/>
        <v xml:space="preserve"> </v>
      </c>
      <c r="D455" s="473"/>
      <c r="E455" s="72" t="str">
        <f t="shared" si="300"/>
        <v xml:space="preserve"> </v>
      </c>
      <c r="F455" s="72" t="str">
        <f t="shared" si="301"/>
        <v xml:space="preserve"> </v>
      </c>
      <c r="G455" s="72" t="str">
        <f t="shared" si="302"/>
        <v xml:space="preserve"> </v>
      </c>
      <c r="H455" s="72" t="s">
        <v>453</v>
      </c>
      <c r="I455" s="72" t="str">
        <f t="shared" si="303"/>
        <v xml:space="preserve"> </v>
      </c>
      <c r="J455" s="72" t="str">
        <f t="shared" si="304"/>
        <v xml:space="preserve"> </v>
      </c>
      <c r="K455" s="1071" t="str">
        <f t="shared" si="305"/>
        <v xml:space="preserve"> </v>
      </c>
      <c r="L455" s="72" t="str">
        <f t="shared" si="306"/>
        <v xml:space="preserve"> </v>
      </c>
      <c r="M455" s="72" t="str">
        <f t="shared" si="307"/>
        <v xml:space="preserve"> </v>
      </c>
      <c r="N455" s="473"/>
      <c r="O455" s="72" t="str">
        <f t="shared" si="308"/>
        <v xml:space="preserve"> </v>
      </c>
      <c r="P455" s="72" t="str">
        <f t="shared" si="309"/>
        <v xml:space="preserve"> </v>
      </c>
      <c r="Q455" s="72" t="str">
        <f t="shared" si="297"/>
        <v xml:space="preserve"> </v>
      </c>
      <c r="R455" s="72" t="str">
        <f t="shared" si="311"/>
        <v xml:space="preserve"> </v>
      </c>
      <c r="S455" s="72" t="str">
        <f t="shared" si="310"/>
        <v>III юн</v>
      </c>
    </row>
    <row r="456" spans="1:19" x14ac:dyDescent="0.25">
      <c r="E456" s="72" t="str">
        <f t="shared" si="300"/>
        <v xml:space="preserve"> </v>
      </c>
      <c r="F456" s="72" t="str">
        <f t="shared" si="301"/>
        <v xml:space="preserve"> </v>
      </c>
      <c r="G456" s="72" t="str">
        <f t="shared" si="302"/>
        <v xml:space="preserve"> </v>
      </c>
      <c r="H456" s="72" t="s">
        <v>453</v>
      </c>
      <c r="I456" s="72" t="str">
        <f t="shared" si="303"/>
        <v xml:space="preserve"> </v>
      </c>
      <c r="J456" s="72" t="str">
        <f t="shared" si="304"/>
        <v xml:space="preserve"> </v>
      </c>
      <c r="K456" s="1071" t="str">
        <f t="shared" si="305"/>
        <v xml:space="preserve"> </v>
      </c>
      <c r="L456" s="72" t="str">
        <f t="shared" si="305"/>
        <v xml:space="preserve"> </v>
      </c>
      <c r="M456" s="72" t="str">
        <f t="shared" si="307"/>
        <v xml:space="preserve"> </v>
      </c>
      <c r="O456" s="72" t="str">
        <f>IF(ISBLANK($A456)," ",IF(ISTEXT($A456)," ",IF($A456&lt;=2,"I",IF($A456&lt;=4,"II",IF($A456&lt;=6,"III"," ")))))</f>
        <v xml:space="preserve"> </v>
      </c>
      <c r="R456" s="72" t="str">
        <f t="shared" si="311"/>
        <v xml:space="preserve"> </v>
      </c>
    </row>
    <row r="457" spans="1:19" ht="14.25" customHeight="1" x14ac:dyDescent="0.25">
      <c r="C457" s="478" t="s">
        <v>431</v>
      </c>
      <c r="D457" s="473"/>
      <c r="E457" s="473"/>
      <c r="F457" s="473"/>
      <c r="G457" s="473"/>
      <c r="H457" s="474"/>
      <c r="I457" s="474"/>
      <c r="J457" s="473"/>
      <c r="O457" s="72" t="str">
        <f t="shared" si="308"/>
        <v xml:space="preserve"> </v>
      </c>
    </row>
    <row r="458" spans="1:19" ht="14.25" customHeight="1" x14ac:dyDescent="0.25">
      <c r="C458" s="478" t="s">
        <v>432</v>
      </c>
      <c r="D458" s="473"/>
      <c r="E458" s="473"/>
      <c r="F458" s="473"/>
      <c r="G458" s="473"/>
      <c r="H458" s="474"/>
      <c r="I458" s="474"/>
      <c r="J458" s="473"/>
    </row>
    <row r="460" spans="1:19" x14ac:dyDescent="0.25">
      <c r="C460" s="478" t="s">
        <v>425</v>
      </c>
    </row>
    <row r="461" spans="1:19" x14ac:dyDescent="0.25">
      <c r="C461" s="478" t="s">
        <v>417</v>
      </c>
    </row>
    <row r="462" spans="1:19" x14ac:dyDescent="0.25">
      <c r="C462" s="478"/>
    </row>
    <row r="463" spans="1:19" x14ac:dyDescent="0.25">
      <c r="C463" s="478" t="s">
        <v>424</v>
      </c>
    </row>
    <row r="464" spans="1:19" x14ac:dyDescent="0.25">
      <c r="C464" s="478" t="s">
        <v>418</v>
      </c>
    </row>
    <row r="465" spans="3:3" x14ac:dyDescent="0.25">
      <c r="C465" s="478"/>
    </row>
    <row r="466" spans="3:3" x14ac:dyDescent="0.25">
      <c r="C466" s="478" t="s">
        <v>426</v>
      </c>
    </row>
    <row r="467" spans="3:3" x14ac:dyDescent="0.25">
      <c r="C467" s="478" t="s">
        <v>420</v>
      </c>
    </row>
    <row r="468" spans="3:3" x14ac:dyDescent="0.25">
      <c r="C468" s="478"/>
    </row>
    <row r="469" spans="3:3" x14ac:dyDescent="0.25">
      <c r="C469" s="478" t="s">
        <v>427</v>
      </c>
    </row>
    <row r="470" spans="3:3" x14ac:dyDescent="0.25">
      <c r="C470" s="478" t="s">
        <v>419</v>
      </c>
    </row>
    <row r="471" spans="3:3" x14ac:dyDescent="0.25">
      <c r="C471" s="478"/>
    </row>
    <row r="472" spans="3:3" x14ac:dyDescent="0.25">
      <c r="C472" s="478" t="s">
        <v>429</v>
      </c>
    </row>
    <row r="473" spans="3:3" x14ac:dyDescent="0.25">
      <c r="C473" s="478" t="s">
        <v>422</v>
      </c>
    </row>
    <row r="474" spans="3:3" x14ac:dyDescent="0.25">
      <c r="C474" s="478"/>
    </row>
    <row r="475" spans="3:3" x14ac:dyDescent="0.25">
      <c r="C475" s="478" t="s">
        <v>428</v>
      </c>
    </row>
    <row r="476" spans="3:3" x14ac:dyDescent="0.25">
      <c r="C476" s="478" t="s">
        <v>421</v>
      </c>
    </row>
    <row r="477" spans="3:3" x14ac:dyDescent="0.25">
      <c r="C477" s="478"/>
    </row>
    <row r="478" spans="3:3" x14ac:dyDescent="0.25">
      <c r="C478" s="478" t="s">
        <v>430</v>
      </c>
    </row>
    <row r="479" spans="3:3" x14ac:dyDescent="0.25">
      <c r="C479" s="478" t="s">
        <v>423</v>
      </c>
    </row>
    <row r="480" spans="3:3" x14ac:dyDescent="0.25">
      <c r="C480" s="478"/>
    </row>
    <row r="481" spans="3:3" x14ac:dyDescent="0.25">
      <c r="C481" s="478" t="s">
        <v>405</v>
      </c>
    </row>
    <row r="482" spans="3:3" x14ac:dyDescent="0.25">
      <c r="C482" s="478" t="s">
        <v>391</v>
      </c>
    </row>
    <row r="483" spans="3:3" x14ac:dyDescent="0.25">
      <c r="C483" s="478"/>
    </row>
    <row r="484" spans="3:3" x14ac:dyDescent="0.25">
      <c r="C484" s="478"/>
    </row>
    <row r="485" spans="3:3" x14ac:dyDescent="0.25">
      <c r="C485" s="478"/>
    </row>
    <row r="486" spans="3:3" x14ac:dyDescent="0.25">
      <c r="C486" s="478" t="s">
        <v>410</v>
      </c>
    </row>
    <row r="487" spans="3:3" x14ac:dyDescent="0.25">
      <c r="C487" s="478" t="s">
        <v>398</v>
      </c>
    </row>
    <row r="488" spans="3:3" x14ac:dyDescent="0.25">
      <c r="C488" s="478"/>
    </row>
    <row r="489" spans="3:3" x14ac:dyDescent="0.25">
      <c r="C489" s="478"/>
    </row>
    <row r="490" spans="3:3" x14ac:dyDescent="0.25">
      <c r="C490" s="478" t="s">
        <v>409</v>
      </c>
    </row>
    <row r="491" spans="3:3" x14ac:dyDescent="0.25">
      <c r="C491" s="478" t="s">
        <v>397</v>
      </c>
    </row>
    <row r="492" spans="3:3" x14ac:dyDescent="0.25">
      <c r="C492" s="478"/>
    </row>
    <row r="493" spans="3:3" x14ac:dyDescent="0.25">
      <c r="C493" s="478" t="s">
        <v>411</v>
      </c>
    </row>
    <row r="494" spans="3:3" x14ac:dyDescent="0.25">
      <c r="C494" s="478" t="s">
        <v>399</v>
      </c>
    </row>
    <row r="495" spans="3:3" x14ac:dyDescent="0.25">
      <c r="C495" s="478"/>
    </row>
    <row r="496" spans="3:3" x14ac:dyDescent="0.25">
      <c r="C496" s="478" t="s">
        <v>412</v>
      </c>
    </row>
    <row r="497" spans="3:3" x14ac:dyDescent="0.25">
      <c r="C497" s="478" t="s">
        <v>400</v>
      </c>
    </row>
    <row r="498" spans="3:3" x14ac:dyDescent="0.25">
      <c r="C498" s="478"/>
    </row>
    <row r="499" spans="3:3" x14ac:dyDescent="0.25">
      <c r="C499" s="478" t="s">
        <v>413</v>
      </c>
    </row>
    <row r="500" spans="3:3" x14ac:dyDescent="0.25">
      <c r="C500" s="478" t="s">
        <v>401</v>
      </c>
    </row>
    <row r="501" spans="3:3" x14ac:dyDescent="0.25">
      <c r="C501" s="478"/>
    </row>
    <row r="502" spans="3:3" x14ac:dyDescent="0.25">
      <c r="C502" s="478" t="s">
        <v>414</v>
      </c>
    </row>
    <row r="503" spans="3:3" x14ac:dyDescent="0.25">
      <c r="C503" s="478" t="s">
        <v>402</v>
      </c>
    </row>
    <row r="504" spans="3:3" x14ac:dyDescent="0.25">
      <c r="C504" s="478"/>
    </row>
    <row r="505" spans="3:3" x14ac:dyDescent="0.25">
      <c r="C505" s="478" t="s">
        <v>415</v>
      </c>
    </row>
    <row r="506" spans="3:3" x14ac:dyDescent="0.25">
      <c r="C506" s="478" t="s">
        <v>403</v>
      </c>
    </row>
    <row r="507" spans="3:3" x14ac:dyDescent="0.25">
      <c r="C507" s="478"/>
    </row>
    <row r="508" spans="3:3" x14ac:dyDescent="0.25">
      <c r="C508" s="478" t="s">
        <v>416</v>
      </c>
    </row>
    <row r="509" spans="3:3" x14ac:dyDescent="0.25">
      <c r="C509" s="478" t="s">
        <v>404</v>
      </c>
    </row>
  </sheetData>
  <mergeCells count="3">
    <mergeCell ref="H1:J1"/>
    <mergeCell ref="I2:J2"/>
    <mergeCell ref="M2:N2"/>
  </mergeCells>
  <pageMargins left="0.7" right="0.7" top="0.75" bottom="0.75" header="0.3" footer="0.3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B24"/>
  <sheetViews>
    <sheetView workbookViewId="0">
      <selection activeCell="C24" sqref="C24"/>
    </sheetView>
  </sheetViews>
  <sheetFormatPr defaultRowHeight="14.4" x14ac:dyDescent="0.3"/>
  <sheetData>
    <row r="1" spans="1:2" ht="15" customHeight="1" x14ac:dyDescent="0.35">
      <c r="A1" s="120"/>
      <c r="B1" s="475">
        <v>50</v>
      </c>
    </row>
    <row r="2" spans="1:2" ht="15" customHeight="1" x14ac:dyDescent="0.35">
      <c r="A2" s="150"/>
      <c r="B2" s="475">
        <v>46</v>
      </c>
    </row>
    <row r="3" spans="1:2" ht="15" customHeight="1" x14ac:dyDescent="0.35">
      <c r="A3" s="120"/>
      <c r="B3" s="475">
        <v>42</v>
      </c>
    </row>
    <row r="4" spans="1:2" ht="15" customHeight="1" x14ac:dyDescent="0.35">
      <c r="A4" s="150"/>
      <c r="B4" s="475">
        <v>39</v>
      </c>
    </row>
    <row r="5" spans="1:2" ht="15" customHeight="1" x14ac:dyDescent="0.35">
      <c r="A5" s="120"/>
      <c r="B5" s="475">
        <v>36</v>
      </c>
    </row>
    <row r="6" spans="1:2" ht="15" customHeight="1" x14ac:dyDescent="0.35">
      <c r="A6" s="150"/>
      <c r="B6" s="475">
        <v>33</v>
      </c>
    </row>
    <row r="7" spans="1:2" ht="15" customHeight="1" x14ac:dyDescent="0.35">
      <c r="A7" s="150"/>
      <c r="B7" s="475">
        <v>30</v>
      </c>
    </row>
    <row r="8" spans="1:2" ht="15" customHeight="1" x14ac:dyDescent="0.35">
      <c r="A8" s="6"/>
      <c r="B8" s="475">
        <v>27</v>
      </c>
    </row>
    <row r="9" spans="1:2" ht="15" customHeight="1" x14ac:dyDescent="0.35">
      <c r="A9" s="150"/>
      <c r="B9" s="475">
        <v>24</v>
      </c>
    </row>
    <row r="10" spans="1:2" ht="15" customHeight="1" x14ac:dyDescent="0.35">
      <c r="A10" s="150"/>
      <c r="B10" s="475">
        <v>22</v>
      </c>
    </row>
    <row r="11" spans="1:2" ht="15" customHeight="1" x14ac:dyDescent="0.35">
      <c r="A11" s="150"/>
      <c r="B11" s="475">
        <v>20</v>
      </c>
    </row>
    <row r="12" spans="1:2" ht="15" customHeight="1" x14ac:dyDescent="0.35">
      <c r="A12" s="150"/>
      <c r="B12" s="475">
        <v>18</v>
      </c>
    </row>
    <row r="13" spans="1:2" ht="15" customHeight="1" x14ac:dyDescent="0.35">
      <c r="A13" s="150"/>
      <c r="B13" s="475">
        <v>16</v>
      </c>
    </row>
    <row r="14" spans="1:2" ht="15" customHeight="1" x14ac:dyDescent="0.35">
      <c r="A14" s="150"/>
      <c r="B14" s="475">
        <v>14</v>
      </c>
    </row>
    <row r="15" spans="1:2" ht="15" customHeight="1" x14ac:dyDescent="0.35">
      <c r="A15" s="150"/>
      <c r="B15" s="475">
        <v>12</v>
      </c>
    </row>
    <row r="16" spans="1:2" ht="15" customHeight="1" x14ac:dyDescent="0.35">
      <c r="A16" s="150"/>
      <c r="B16" s="475">
        <v>10</v>
      </c>
    </row>
    <row r="17" spans="1:2" ht="15" customHeight="1" x14ac:dyDescent="0.35">
      <c r="A17" s="150"/>
      <c r="B17" s="475">
        <v>8</v>
      </c>
    </row>
    <row r="18" spans="1:2" ht="15" customHeight="1" x14ac:dyDescent="0.35">
      <c r="A18" s="150"/>
      <c r="B18" s="475">
        <v>7</v>
      </c>
    </row>
    <row r="19" spans="1:2" ht="15" customHeight="1" x14ac:dyDescent="0.35">
      <c r="A19" s="150"/>
      <c r="B19" s="475">
        <v>6</v>
      </c>
    </row>
    <row r="20" spans="1:2" ht="15" customHeight="1" x14ac:dyDescent="0.3">
      <c r="A20" s="150"/>
      <c r="B20" s="475">
        <v>5</v>
      </c>
    </row>
    <row r="21" spans="1:2" ht="15" customHeight="1" x14ac:dyDescent="0.3">
      <c r="A21" s="8"/>
      <c r="B21" s="475">
        <v>4</v>
      </c>
    </row>
    <row r="22" spans="1:2" ht="15" customHeight="1" x14ac:dyDescent="0.3">
      <c r="A22" s="8"/>
      <c r="B22" s="475">
        <v>3</v>
      </c>
    </row>
    <row r="23" spans="1:2" ht="15" customHeight="1" x14ac:dyDescent="0.3">
      <c r="A23" s="39"/>
      <c r="B23" s="475">
        <v>2</v>
      </c>
    </row>
    <row r="24" spans="1:2" ht="15" customHeight="1" x14ac:dyDescent="0.3">
      <c r="A24" s="39"/>
      <c r="B24" s="475"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>
    <tabColor theme="9" tint="-0.249977111117893"/>
  </sheetPr>
  <dimension ref="A1:X1311"/>
  <sheetViews>
    <sheetView topLeftCell="A409" zoomScale="130" zoomScaleNormal="130" workbookViewId="0">
      <selection activeCell="A389" sqref="A389:K413"/>
    </sheetView>
  </sheetViews>
  <sheetFormatPr defaultColWidth="9.109375" defaultRowHeight="21" customHeight="1" x14ac:dyDescent="0.3"/>
  <cols>
    <col min="1" max="1" width="2.5546875" style="890" bestFit="1" customWidth="1"/>
    <col min="2" max="2" width="7.88671875" style="161" customWidth="1"/>
    <col min="3" max="3" width="24.44140625" style="161" customWidth="1"/>
    <col min="4" max="4" width="3.6640625" style="681" customWidth="1"/>
    <col min="5" max="5" width="7.6640625" style="689" customWidth="1"/>
    <col min="6" max="6" width="14.88671875" style="86" customWidth="1"/>
    <col min="7" max="7" width="4.88671875" style="170" customWidth="1"/>
    <col min="8" max="8" width="2.88671875" style="885" customWidth="1"/>
    <col min="9" max="9" width="11.44140625" style="33" customWidth="1"/>
    <col min="10" max="10" width="9.109375" style="171" customWidth="1"/>
    <col min="11" max="11" width="7.5546875" style="12" customWidth="1"/>
    <col min="12" max="22" width="1.33203125" style="161" customWidth="1"/>
    <col min="23" max="23" width="12.33203125" style="161" bestFit="1" customWidth="1"/>
    <col min="24" max="24" width="15.88671875" style="161" customWidth="1"/>
    <col min="25" max="16384" width="9.109375" style="161"/>
  </cols>
  <sheetData>
    <row r="1" spans="1:24" s="158" customFormat="1" ht="21" customHeight="1" x14ac:dyDescent="0.3">
      <c r="A1" s="886"/>
      <c r="B1" s="149"/>
      <c r="C1" s="159" t="s">
        <v>1440</v>
      </c>
      <c r="D1" s="669"/>
      <c r="E1" s="680"/>
      <c r="F1" s="592"/>
      <c r="G1" s="374"/>
      <c r="H1" s="884"/>
      <c r="I1" s="157"/>
      <c r="J1" s="590" t="str">
        <f t="shared" ref="J1:J64" si="0">IF($D1="Заплыв №","ФИНИШ"," ")</f>
        <v xml:space="preserve"> </v>
      </c>
      <c r="K1" s="591" t="str">
        <f t="shared" ref="K1:K64" si="1">IF($D1="Заплыв №","ПРИМ."," ")</f>
        <v xml:space="preserve"> </v>
      </c>
    </row>
    <row r="2" spans="1:24" s="162" customFormat="1" ht="21" customHeight="1" x14ac:dyDescent="0.3">
      <c r="A2" s="886"/>
      <c r="B2" s="149"/>
      <c r="C2" s="159"/>
      <c r="D2" s="669"/>
      <c r="E2" s="680" t="s">
        <v>1376</v>
      </c>
      <c r="F2" s="592"/>
      <c r="G2" s="374"/>
      <c r="H2" s="884"/>
      <c r="I2" s="157"/>
      <c r="J2" s="590" t="str">
        <f t="shared" si="0"/>
        <v xml:space="preserve"> </v>
      </c>
      <c r="K2" s="591" t="str">
        <f t="shared" si="1"/>
        <v xml:space="preserve"> </v>
      </c>
      <c r="W2" s="158"/>
      <c r="X2" s="158"/>
    </row>
    <row r="3" spans="1:24" s="158" customFormat="1" ht="21" customHeight="1" x14ac:dyDescent="0.3">
      <c r="A3" s="886">
        <v>1</v>
      </c>
      <c r="B3" s="149" t="s">
        <v>27</v>
      </c>
      <c r="C3" s="159" t="s">
        <v>1441</v>
      </c>
      <c r="D3" s="669"/>
      <c r="E3" s="680">
        <v>2010</v>
      </c>
      <c r="F3" s="592" t="s">
        <v>1432</v>
      </c>
      <c r="G3" s="374"/>
      <c r="H3" s="886">
        <v>1</v>
      </c>
      <c r="I3" s="157"/>
      <c r="J3" s="590" t="str">
        <f t="shared" si="0"/>
        <v xml:space="preserve"> </v>
      </c>
      <c r="K3" s="591" t="str">
        <f t="shared" si="1"/>
        <v xml:space="preserve"> </v>
      </c>
    </row>
    <row r="4" spans="1:24" s="165" customFormat="1" ht="21" customHeight="1" x14ac:dyDescent="0.3">
      <c r="A4" s="886">
        <v>2</v>
      </c>
      <c r="B4" s="149" t="s">
        <v>31</v>
      </c>
      <c r="C4" s="159" t="s">
        <v>1443</v>
      </c>
      <c r="D4" s="669"/>
      <c r="E4" s="680">
        <v>2010</v>
      </c>
      <c r="F4" s="592" t="s">
        <v>1432</v>
      </c>
      <c r="G4" s="374"/>
      <c r="H4" s="886">
        <v>2</v>
      </c>
      <c r="I4" s="157"/>
      <c r="J4" s="590" t="str">
        <f t="shared" si="0"/>
        <v xml:space="preserve"> </v>
      </c>
      <c r="K4" s="591" t="str">
        <f t="shared" si="1"/>
        <v xml:space="preserve"> </v>
      </c>
      <c r="W4" s="158"/>
      <c r="X4" s="158"/>
    </row>
    <row r="5" spans="1:24" s="158" customFormat="1" ht="21" customHeight="1" x14ac:dyDescent="0.3">
      <c r="A5" s="886">
        <v>3</v>
      </c>
      <c r="B5" s="149" t="s">
        <v>31</v>
      </c>
      <c r="C5" s="159" t="s">
        <v>1444</v>
      </c>
      <c r="D5" s="669"/>
      <c r="E5" s="680">
        <v>2010</v>
      </c>
      <c r="F5" s="592" t="s">
        <v>573</v>
      </c>
      <c r="G5" s="374"/>
      <c r="H5" s="886">
        <v>3</v>
      </c>
      <c r="I5" s="157"/>
      <c r="J5" s="590" t="str">
        <f t="shared" si="0"/>
        <v xml:space="preserve"> </v>
      </c>
      <c r="K5" s="591" t="str">
        <f t="shared" si="1"/>
        <v xml:space="preserve"> </v>
      </c>
    </row>
    <row r="6" spans="1:24" s="158" customFormat="1" ht="21" customHeight="1" x14ac:dyDescent="0.3">
      <c r="A6" s="886">
        <v>4</v>
      </c>
      <c r="B6" s="149" t="s">
        <v>30</v>
      </c>
      <c r="C6" s="159" t="s">
        <v>1445</v>
      </c>
      <c r="D6" s="669"/>
      <c r="E6" s="680">
        <v>2010</v>
      </c>
      <c r="F6" s="592" t="s">
        <v>1404</v>
      </c>
      <c r="G6" s="374"/>
      <c r="H6" s="886">
        <v>4</v>
      </c>
      <c r="I6" s="157"/>
      <c r="J6" s="590" t="str">
        <f t="shared" si="0"/>
        <v xml:space="preserve"> </v>
      </c>
      <c r="K6" s="591" t="str">
        <f t="shared" si="1"/>
        <v xml:space="preserve"> </v>
      </c>
    </row>
    <row r="7" spans="1:24" s="158" customFormat="1" ht="21" customHeight="1" x14ac:dyDescent="0.3">
      <c r="A7" s="886">
        <v>5</v>
      </c>
      <c r="B7" s="149" t="s">
        <v>27</v>
      </c>
      <c r="C7" s="159" t="s">
        <v>1442</v>
      </c>
      <c r="D7" s="669"/>
      <c r="E7" s="680">
        <v>2010</v>
      </c>
      <c r="F7" s="592" t="s">
        <v>1430</v>
      </c>
      <c r="G7" s="374"/>
      <c r="H7" s="886">
        <v>5</v>
      </c>
      <c r="I7" s="157"/>
      <c r="J7" s="590" t="str">
        <f t="shared" si="0"/>
        <v xml:space="preserve"> </v>
      </c>
      <c r="K7" s="591" t="str">
        <f t="shared" si="1"/>
        <v xml:space="preserve"> </v>
      </c>
    </row>
    <row r="8" spans="1:24" s="158" customFormat="1" ht="21" customHeight="1" x14ac:dyDescent="0.35">
      <c r="A8" s="886">
        <v>6</v>
      </c>
      <c r="B8" s="149"/>
      <c r="C8" s="159"/>
      <c r="D8" s="669"/>
      <c r="E8" s="680"/>
      <c r="F8" s="592"/>
      <c r="G8" s="374"/>
      <c r="H8" s="886">
        <v>6</v>
      </c>
      <c r="I8" s="157"/>
      <c r="J8" s="590" t="str">
        <f t="shared" si="0"/>
        <v xml:space="preserve"> </v>
      </c>
      <c r="K8" s="591" t="str">
        <f t="shared" si="1"/>
        <v xml:space="preserve"> </v>
      </c>
    </row>
    <row r="9" spans="1:24" s="158" customFormat="1" ht="21" customHeight="1" x14ac:dyDescent="0.35">
      <c r="A9" s="886"/>
      <c r="B9" s="149"/>
      <c r="C9" s="159"/>
      <c r="D9" s="669"/>
      <c r="E9" s="680"/>
      <c r="F9" s="592"/>
      <c r="G9" s="374"/>
      <c r="H9" s="886"/>
      <c r="I9" s="157"/>
      <c r="J9" s="590" t="str">
        <f t="shared" si="0"/>
        <v xml:space="preserve"> </v>
      </c>
      <c r="K9" s="591" t="str">
        <f t="shared" si="1"/>
        <v xml:space="preserve"> </v>
      </c>
    </row>
    <row r="10" spans="1:24" s="158" customFormat="1" ht="21" customHeight="1" x14ac:dyDescent="0.3">
      <c r="A10" s="886"/>
      <c r="B10" s="149"/>
      <c r="C10" s="159"/>
      <c r="D10" s="669"/>
      <c r="E10" s="680" t="s">
        <v>1377</v>
      </c>
      <c r="F10" s="592"/>
      <c r="G10" s="374"/>
      <c r="H10" s="886"/>
      <c r="I10" s="157"/>
      <c r="J10" s="590" t="str">
        <f t="shared" si="0"/>
        <v xml:space="preserve"> </v>
      </c>
      <c r="K10" s="591" t="str">
        <f t="shared" si="1"/>
        <v xml:space="preserve"> </v>
      </c>
    </row>
    <row r="11" spans="1:24" s="165" customFormat="1" ht="21" customHeight="1" x14ac:dyDescent="0.3">
      <c r="A11" s="886">
        <v>1</v>
      </c>
      <c r="B11" s="149" t="s">
        <v>56</v>
      </c>
      <c r="C11" s="159" t="s">
        <v>1447</v>
      </c>
      <c r="D11" s="669"/>
      <c r="E11" s="680">
        <v>2010</v>
      </c>
      <c r="F11" s="592" t="s">
        <v>1432</v>
      </c>
      <c r="G11" s="374"/>
      <c r="H11" s="886">
        <v>1</v>
      </c>
      <c r="I11" s="157"/>
      <c r="J11" s="590" t="str">
        <f t="shared" si="0"/>
        <v xml:space="preserve"> </v>
      </c>
      <c r="K11" s="591" t="str">
        <f t="shared" si="1"/>
        <v xml:space="preserve"> </v>
      </c>
      <c r="W11" s="158"/>
      <c r="X11" s="158"/>
    </row>
    <row r="12" spans="1:24" s="156" customFormat="1" ht="21" customHeight="1" x14ac:dyDescent="0.3">
      <c r="A12" s="886">
        <v>2</v>
      </c>
      <c r="B12" s="149" t="s">
        <v>30</v>
      </c>
      <c r="C12" s="159" t="s">
        <v>1448</v>
      </c>
      <c r="D12" s="669"/>
      <c r="E12" s="680">
        <v>2010</v>
      </c>
      <c r="F12" s="592" t="s">
        <v>1404</v>
      </c>
      <c r="G12" s="374"/>
      <c r="H12" s="886">
        <v>2</v>
      </c>
      <c r="I12" s="157"/>
      <c r="J12" s="590" t="str">
        <f t="shared" si="0"/>
        <v xml:space="preserve"> </v>
      </c>
      <c r="K12" s="591" t="str">
        <f t="shared" si="1"/>
        <v xml:space="preserve"> </v>
      </c>
      <c r="W12" s="158"/>
      <c r="X12" s="158"/>
    </row>
    <row r="13" spans="1:24" ht="21" customHeight="1" x14ac:dyDescent="0.3">
      <c r="A13" s="886">
        <v>3</v>
      </c>
      <c r="B13" s="149" t="s">
        <v>30</v>
      </c>
      <c r="C13" s="159" t="s">
        <v>1450</v>
      </c>
      <c r="D13" s="669"/>
      <c r="E13" s="680">
        <v>2010</v>
      </c>
      <c r="F13" s="592" t="s">
        <v>1433</v>
      </c>
      <c r="G13" s="374"/>
      <c r="H13" s="886">
        <v>3</v>
      </c>
      <c r="I13" s="157"/>
      <c r="J13" s="590" t="str">
        <f t="shared" si="0"/>
        <v xml:space="preserve"> </v>
      </c>
      <c r="K13" s="591" t="str">
        <f t="shared" si="1"/>
        <v xml:space="preserve"> </v>
      </c>
    </row>
    <row r="14" spans="1:24" ht="21" customHeight="1" x14ac:dyDescent="0.3">
      <c r="A14" s="886">
        <v>4</v>
      </c>
      <c r="B14" s="149" t="s">
        <v>30</v>
      </c>
      <c r="C14" s="159" t="s">
        <v>1451</v>
      </c>
      <c r="D14" s="669"/>
      <c r="E14" s="680">
        <v>2010</v>
      </c>
      <c r="F14" s="592" t="s">
        <v>1402</v>
      </c>
      <c r="G14" s="374"/>
      <c r="H14" s="886">
        <v>4</v>
      </c>
      <c r="I14" s="157"/>
      <c r="J14" s="590" t="str">
        <f t="shared" si="0"/>
        <v xml:space="preserve"> </v>
      </c>
      <c r="K14" s="591" t="str">
        <f t="shared" si="1"/>
        <v xml:space="preserve"> </v>
      </c>
    </row>
    <row r="15" spans="1:24" ht="21" customHeight="1" x14ac:dyDescent="0.3">
      <c r="A15" s="886">
        <v>5</v>
      </c>
      <c r="B15" s="149" t="s">
        <v>32</v>
      </c>
      <c r="C15" s="159" t="s">
        <v>1449</v>
      </c>
      <c r="D15" s="669"/>
      <c r="E15" s="680">
        <v>2010</v>
      </c>
      <c r="F15" s="592" t="s">
        <v>1431</v>
      </c>
      <c r="G15" s="374"/>
      <c r="H15" s="886">
        <v>5</v>
      </c>
      <c r="I15" s="157"/>
      <c r="J15" s="590" t="str">
        <f t="shared" si="0"/>
        <v xml:space="preserve"> </v>
      </c>
      <c r="K15" s="591" t="str">
        <f t="shared" si="1"/>
        <v xml:space="preserve"> </v>
      </c>
    </row>
    <row r="16" spans="1:24" ht="21" customHeight="1" x14ac:dyDescent="0.3">
      <c r="A16" s="886">
        <v>6</v>
      </c>
      <c r="B16" s="149" t="s">
        <v>31</v>
      </c>
      <c r="C16" s="159" t="s">
        <v>1446</v>
      </c>
      <c r="D16" s="669"/>
      <c r="E16" s="680">
        <v>2010</v>
      </c>
      <c r="F16" s="592" t="s">
        <v>1430</v>
      </c>
      <c r="G16" s="374"/>
      <c r="H16" s="886">
        <v>6</v>
      </c>
      <c r="I16" s="157"/>
      <c r="J16" s="590" t="str">
        <f t="shared" si="0"/>
        <v xml:space="preserve"> </v>
      </c>
      <c r="K16" s="591" t="str">
        <f t="shared" si="1"/>
        <v xml:space="preserve"> </v>
      </c>
    </row>
    <row r="17" spans="1:11" s="162" customFormat="1" ht="21" customHeight="1" x14ac:dyDescent="0.35">
      <c r="A17" s="886"/>
      <c r="B17" s="149"/>
      <c r="C17" s="159"/>
      <c r="D17" s="669"/>
      <c r="E17" s="680"/>
      <c r="F17" s="592"/>
      <c r="G17" s="374"/>
      <c r="H17" s="886"/>
      <c r="I17" s="157"/>
      <c r="J17" s="590" t="str">
        <f t="shared" si="0"/>
        <v xml:space="preserve"> </v>
      </c>
      <c r="K17" s="591" t="str">
        <f t="shared" si="1"/>
        <v xml:space="preserve"> </v>
      </c>
    </row>
    <row r="18" spans="1:11" s="165" customFormat="1" ht="21" customHeight="1" x14ac:dyDescent="0.3">
      <c r="A18" s="886"/>
      <c r="B18" s="149"/>
      <c r="C18" s="159" t="s">
        <v>1452</v>
      </c>
      <c r="D18" s="669"/>
      <c r="E18" s="680"/>
      <c r="F18" s="592"/>
      <c r="G18" s="374"/>
      <c r="H18" s="886"/>
      <c r="I18" s="157"/>
      <c r="J18" s="590" t="str">
        <f t="shared" si="0"/>
        <v xml:space="preserve"> </v>
      </c>
      <c r="K18" s="591" t="str">
        <f t="shared" si="1"/>
        <v xml:space="preserve"> </v>
      </c>
    </row>
    <row r="19" spans="1:11" s="158" customFormat="1" ht="21" customHeight="1" x14ac:dyDescent="0.3">
      <c r="A19" s="886"/>
      <c r="B19" s="149"/>
      <c r="C19" s="159"/>
      <c r="D19" s="669"/>
      <c r="E19" s="680" t="s">
        <v>1378</v>
      </c>
      <c r="F19" s="592"/>
      <c r="G19" s="374"/>
      <c r="H19" s="886"/>
      <c r="I19" s="157"/>
      <c r="J19" s="590" t="str">
        <f t="shared" si="0"/>
        <v xml:space="preserve"> </v>
      </c>
      <c r="K19" s="591" t="str">
        <f t="shared" si="1"/>
        <v xml:space="preserve"> </v>
      </c>
    </row>
    <row r="20" spans="1:11" s="158" customFormat="1" ht="21" customHeight="1" x14ac:dyDescent="0.35">
      <c r="A20" s="886">
        <v>1</v>
      </c>
      <c r="B20" s="149"/>
      <c r="C20" s="159"/>
      <c r="D20" s="669"/>
      <c r="E20" s="680"/>
      <c r="F20" s="592"/>
      <c r="G20" s="374"/>
      <c r="H20" s="886">
        <v>1</v>
      </c>
      <c r="I20" s="157"/>
      <c r="J20" s="590" t="str">
        <f t="shared" si="0"/>
        <v xml:space="preserve"> </v>
      </c>
      <c r="K20" s="591" t="str">
        <f t="shared" si="1"/>
        <v xml:space="preserve"> </v>
      </c>
    </row>
    <row r="21" spans="1:11" s="158" customFormat="1" ht="21" customHeight="1" x14ac:dyDescent="0.35">
      <c r="A21" s="886">
        <v>2</v>
      </c>
      <c r="B21" s="149"/>
      <c r="C21" s="159"/>
      <c r="D21" s="669"/>
      <c r="E21" s="680"/>
      <c r="F21" s="592"/>
      <c r="G21" s="374"/>
      <c r="H21" s="886">
        <v>2</v>
      </c>
      <c r="I21" s="157"/>
      <c r="J21" s="590" t="str">
        <f t="shared" si="0"/>
        <v xml:space="preserve"> </v>
      </c>
      <c r="K21" s="591" t="str">
        <f t="shared" si="1"/>
        <v xml:space="preserve"> </v>
      </c>
    </row>
    <row r="22" spans="1:11" s="158" customFormat="1" ht="21" customHeight="1" x14ac:dyDescent="0.3">
      <c r="A22" s="886">
        <v>3</v>
      </c>
      <c r="B22" s="149" t="s">
        <v>27</v>
      </c>
      <c r="C22" s="159" t="s">
        <v>1455</v>
      </c>
      <c r="D22" s="669"/>
      <c r="E22" s="680">
        <v>2011</v>
      </c>
      <c r="F22" s="592" t="s">
        <v>1432</v>
      </c>
      <c r="G22" s="374"/>
      <c r="H22" s="886">
        <v>3</v>
      </c>
      <c r="I22" s="157"/>
      <c r="J22" s="590" t="str">
        <f t="shared" si="0"/>
        <v xml:space="preserve"> </v>
      </c>
      <c r="K22" s="591" t="str">
        <f t="shared" si="1"/>
        <v xml:space="preserve"> </v>
      </c>
    </row>
    <row r="23" spans="1:11" s="158" customFormat="1" ht="19.5" customHeight="1" x14ac:dyDescent="0.3">
      <c r="A23" s="886">
        <v>4</v>
      </c>
      <c r="B23" s="149" t="s">
        <v>27</v>
      </c>
      <c r="C23" s="159" t="s">
        <v>1454</v>
      </c>
      <c r="D23" s="669"/>
      <c r="E23" s="680">
        <v>2011</v>
      </c>
      <c r="F23" s="592" t="s">
        <v>1430</v>
      </c>
      <c r="G23" s="374"/>
      <c r="H23" s="886">
        <v>4</v>
      </c>
      <c r="I23" s="157"/>
      <c r="J23" s="590" t="str">
        <f t="shared" si="0"/>
        <v xml:space="preserve"> </v>
      </c>
      <c r="K23" s="591" t="str">
        <f t="shared" si="1"/>
        <v xml:space="preserve"> </v>
      </c>
    </row>
    <row r="24" spans="1:11" s="158" customFormat="1" ht="19.5" customHeight="1" x14ac:dyDescent="0.35">
      <c r="A24" s="886">
        <v>5</v>
      </c>
      <c r="B24" s="149"/>
      <c r="C24" s="159"/>
      <c r="D24" s="669"/>
      <c r="E24" s="680"/>
      <c r="F24" s="592"/>
      <c r="G24" s="374"/>
      <c r="H24" s="886">
        <v>5</v>
      </c>
      <c r="I24" s="157"/>
      <c r="J24" s="590" t="str">
        <f t="shared" si="0"/>
        <v xml:space="preserve"> </v>
      </c>
      <c r="K24" s="591" t="str">
        <f t="shared" si="1"/>
        <v xml:space="preserve"> </v>
      </c>
    </row>
    <row r="25" spans="1:11" s="165" customFormat="1" ht="21" customHeight="1" x14ac:dyDescent="0.35">
      <c r="A25" s="886">
        <v>6</v>
      </c>
      <c r="B25" s="149"/>
      <c r="C25" s="159"/>
      <c r="D25" s="669"/>
      <c r="E25" s="680"/>
      <c r="F25" s="592"/>
      <c r="G25" s="374"/>
      <c r="H25" s="886">
        <v>6</v>
      </c>
      <c r="I25" s="157"/>
      <c r="J25" s="590" t="str">
        <f t="shared" si="0"/>
        <v xml:space="preserve"> </v>
      </c>
      <c r="K25" s="591" t="str">
        <f t="shared" si="1"/>
        <v xml:space="preserve"> </v>
      </c>
    </row>
    <row r="26" spans="1:11" s="158" customFormat="1" ht="21" customHeight="1" x14ac:dyDescent="0.3">
      <c r="A26" s="886"/>
      <c r="B26" s="149"/>
      <c r="C26" s="159"/>
      <c r="D26" s="669"/>
      <c r="E26" s="680" t="s">
        <v>1379</v>
      </c>
      <c r="F26" s="592"/>
      <c r="G26" s="374"/>
      <c r="H26" s="886"/>
      <c r="I26" s="157"/>
      <c r="J26" s="590" t="str">
        <f t="shared" si="0"/>
        <v xml:space="preserve"> </v>
      </c>
      <c r="K26" s="591" t="str">
        <f t="shared" si="1"/>
        <v xml:space="preserve"> </v>
      </c>
    </row>
    <row r="27" spans="1:11" s="158" customFormat="1" ht="21" customHeight="1" x14ac:dyDescent="0.3">
      <c r="A27" s="886">
        <v>1</v>
      </c>
      <c r="B27" s="149" t="s">
        <v>56</v>
      </c>
      <c r="C27" s="159" t="s">
        <v>1457</v>
      </c>
      <c r="D27" s="669"/>
      <c r="E27" s="680">
        <v>2011</v>
      </c>
      <c r="F27" s="592" t="s">
        <v>1432</v>
      </c>
      <c r="G27" s="374"/>
      <c r="H27" s="886">
        <v>1</v>
      </c>
      <c r="I27" s="157"/>
      <c r="J27" s="590" t="str">
        <f t="shared" si="0"/>
        <v xml:space="preserve"> </v>
      </c>
      <c r="K27" s="591" t="str">
        <f t="shared" si="1"/>
        <v xml:space="preserve"> </v>
      </c>
    </row>
    <row r="28" spans="1:11" s="158" customFormat="1" ht="21" customHeight="1" x14ac:dyDescent="0.3">
      <c r="A28" s="886">
        <v>2</v>
      </c>
      <c r="B28" s="149" t="s">
        <v>31</v>
      </c>
      <c r="C28" s="159" t="s">
        <v>1460</v>
      </c>
      <c r="D28" s="669"/>
      <c r="E28" s="680">
        <v>2011</v>
      </c>
      <c r="F28" s="592" t="s">
        <v>573</v>
      </c>
      <c r="G28" s="374"/>
      <c r="H28" s="886">
        <v>2</v>
      </c>
      <c r="I28" s="157"/>
      <c r="J28" s="590" t="str">
        <f t="shared" si="0"/>
        <v xml:space="preserve"> </v>
      </c>
      <c r="K28" s="591" t="str">
        <f t="shared" si="1"/>
        <v xml:space="preserve"> </v>
      </c>
    </row>
    <row r="29" spans="1:11" s="158" customFormat="1" ht="21" customHeight="1" x14ac:dyDescent="0.3">
      <c r="A29" s="886">
        <v>3</v>
      </c>
      <c r="B29" s="149" t="s">
        <v>27</v>
      </c>
      <c r="C29" s="159" t="s">
        <v>1461</v>
      </c>
      <c r="D29" s="669"/>
      <c r="E29" s="680">
        <v>2011</v>
      </c>
      <c r="F29" s="592" t="s">
        <v>1430</v>
      </c>
      <c r="G29" s="374"/>
      <c r="H29" s="886">
        <v>3</v>
      </c>
      <c r="I29" s="157"/>
      <c r="J29" s="590" t="str">
        <f t="shared" si="0"/>
        <v xml:space="preserve"> </v>
      </c>
      <c r="K29" s="591" t="str">
        <f t="shared" si="1"/>
        <v xml:space="preserve"> </v>
      </c>
    </row>
    <row r="30" spans="1:11" s="158" customFormat="1" ht="21" customHeight="1" x14ac:dyDescent="0.3">
      <c r="A30" s="886">
        <v>4</v>
      </c>
      <c r="B30" s="149" t="s">
        <v>31</v>
      </c>
      <c r="C30" s="159" t="s">
        <v>1458</v>
      </c>
      <c r="D30" s="669"/>
      <c r="E30" s="680">
        <v>2011</v>
      </c>
      <c r="F30" s="592" t="s">
        <v>1402</v>
      </c>
      <c r="G30" s="374"/>
      <c r="H30" s="886">
        <v>4</v>
      </c>
      <c r="I30" s="157"/>
      <c r="J30" s="590" t="str">
        <f t="shared" si="0"/>
        <v xml:space="preserve"> </v>
      </c>
      <c r="K30" s="591" t="str">
        <f t="shared" si="1"/>
        <v xml:space="preserve"> </v>
      </c>
    </row>
    <row r="31" spans="1:11" ht="21" customHeight="1" x14ac:dyDescent="0.3">
      <c r="A31" s="886">
        <v>5</v>
      </c>
      <c r="B31" s="149" t="s">
        <v>56</v>
      </c>
      <c r="C31" s="159" t="s">
        <v>1459</v>
      </c>
      <c r="D31" s="669"/>
      <c r="E31" s="680">
        <v>2011</v>
      </c>
      <c r="F31" s="592" t="s">
        <v>1432</v>
      </c>
      <c r="G31" s="374"/>
      <c r="H31" s="886">
        <v>5</v>
      </c>
      <c r="I31" s="157"/>
      <c r="J31" s="590" t="str">
        <f t="shared" si="0"/>
        <v xml:space="preserve"> </v>
      </c>
      <c r="K31" s="591" t="str">
        <f t="shared" si="1"/>
        <v xml:space="preserve"> </v>
      </c>
    </row>
    <row r="32" spans="1:11" ht="21" customHeight="1" x14ac:dyDescent="0.3">
      <c r="A32" s="886">
        <v>6</v>
      </c>
      <c r="B32" s="149" t="s">
        <v>56</v>
      </c>
      <c r="C32" s="159" t="s">
        <v>1456</v>
      </c>
      <c r="D32" s="669"/>
      <c r="E32" s="680">
        <v>2011</v>
      </c>
      <c r="F32" s="592" t="s">
        <v>1434</v>
      </c>
      <c r="G32" s="374"/>
      <c r="H32" s="886">
        <v>6</v>
      </c>
      <c r="I32" s="157"/>
      <c r="J32" s="590" t="str">
        <f t="shared" si="0"/>
        <v xml:space="preserve"> </v>
      </c>
      <c r="K32" s="591" t="str">
        <f t="shared" si="1"/>
        <v xml:space="preserve"> </v>
      </c>
    </row>
    <row r="33" spans="1:11" s="156" customFormat="1" ht="21" customHeight="1" x14ac:dyDescent="0.35">
      <c r="A33" s="886"/>
      <c r="B33" s="149"/>
      <c r="C33" s="159"/>
      <c r="D33" s="669"/>
      <c r="E33" s="680"/>
      <c r="F33" s="592"/>
      <c r="G33" s="374"/>
      <c r="H33" s="886"/>
      <c r="I33" s="157"/>
      <c r="J33" s="590" t="str">
        <f t="shared" si="0"/>
        <v xml:space="preserve"> </v>
      </c>
      <c r="K33" s="591" t="str">
        <f t="shared" si="1"/>
        <v xml:space="preserve"> </v>
      </c>
    </row>
    <row r="34" spans="1:11" s="165" customFormat="1" ht="21" customHeight="1" x14ac:dyDescent="0.3">
      <c r="A34" s="886"/>
      <c r="B34" s="149"/>
      <c r="C34" s="159"/>
      <c r="D34" s="669"/>
      <c r="E34" s="680" t="s">
        <v>1380</v>
      </c>
      <c r="F34" s="592"/>
      <c r="G34" s="374"/>
      <c r="H34" s="886"/>
      <c r="I34" s="157"/>
      <c r="J34" s="590" t="str">
        <f t="shared" si="0"/>
        <v xml:space="preserve"> </v>
      </c>
      <c r="K34" s="591" t="str">
        <f t="shared" si="1"/>
        <v xml:space="preserve"> </v>
      </c>
    </row>
    <row r="35" spans="1:11" s="165" customFormat="1" ht="21" customHeight="1" x14ac:dyDescent="0.3">
      <c r="A35" s="886">
        <v>1</v>
      </c>
      <c r="B35" s="149" t="s">
        <v>32</v>
      </c>
      <c r="C35" s="159" t="s">
        <v>1463</v>
      </c>
      <c r="D35" s="669"/>
      <c r="E35" s="680">
        <v>2011</v>
      </c>
      <c r="F35" s="592" t="s">
        <v>1431</v>
      </c>
      <c r="G35" s="374"/>
      <c r="H35" s="886">
        <v>1</v>
      </c>
      <c r="I35" s="157"/>
      <c r="J35" s="590" t="str">
        <f t="shared" si="0"/>
        <v xml:space="preserve"> </v>
      </c>
      <c r="K35" s="591" t="str">
        <f t="shared" si="1"/>
        <v xml:space="preserve"> </v>
      </c>
    </row>
    <row r="36" spans="1:11" s="165" customFormat="1" ht="21" customHeight="1" x14ac:dyDescent="0.3">
      <c r="A36" s="886">
        <v>2</v>
      </c>
      <c r="B36" s="149" t="s">
        <v>30</v>
      </c>
      <c r="C36" s="159" t="s">
        <v>1465</v>
      </c>
      <c r="D36" s="669"/>
      <c r="E36" s="680">
        <v>2011</v>
      </c>
      <c r="F36" s="592" t="s">
        <v>1404</v>
      </c>
      <c r="G36" s="374"/>
      <c r="H36" s="886">
        <v>2</v>
      </c>
      <c r="I36" s="157"/>
      <c r="J36" s="590" t="str">
        <f t="shared" si="0"/>
        <v xml:space="preserve"> </v>
      </c>
      <c r="K36" s="591" t="str">
        <f t="shared" si="1"/>
        <v xml:space="preserve"> </v>
      </c>
    </row>
    <row r="37" spans="1:11" s="156" customFormat="1" ht="21" customHeight="1" x14ac:dyDescent="0.3">
      <c r="A37" s="886">
        <v>3</v>
      </c>
      <c r="B37" s="149" t="s">
        <v>7</v>
      </c>
      <c r="C37" s="159" t="s">
        <v>1467</v>
      </c>
      <c r="D37" s="669"/>
      <c r="E37" s="680">
        <v>2011</v>
      </c>
      <c r="F37" s="592" t="s">
        <v>1402</v>
      </c>
      <c r="G37" s="374"/>
      <c r="H37" s="886">
        <v>3</v>
      </c>
      <c r="I37" s="157"/>
      <c r="J37" s="590" t="str">
        <f t="shared" si="0"/>
        <v xml:space="preserve"> </v>
      </c>
      <c r="K37" s="591" t="str">
        <f t="shared" si="1"/>
        <v xml:space="preserve"> </v>
      </c>
    </row>
    <row r="38" spans="1:11" s="156" customFormat="1" ht="21" customHeight="1" x14ac:dyDescent="0.3">
      <c r="A38" s="886">
        <v>4</v>
      </c>
      <c r="B38" s="149" t="s">
        <v>30</v>
      </c>
      <c r="C38" s="159" t="s">
        <v>1466</v>
      </c>
      <c r="D38" s="669"/>
      <c r="E38" s="680">
        <v>2011</v>
      </c>
      <c r="F38" s="592" t="s">
        <v>573</v>
      </c>
      <c r="G38" s="374"/>
      <c r="H38" s="886">
        <v>4</v>
      </c>
      <c r="I38" s="157"/>
      <c r="J38" s="590" t="str">
        <f t="shared" si="0"/>
        <v xml:space="preserve"> </v>
      </c>
      <c r="K38" s="591" t="str">
        <f t="shared" si="1"/>
        <v xml:space="preserve"> </v>
      </c>
    </row>
    <row r="39" spans="1:11" s="158" customFormat="1" ht="21" customHeight="1" x14ac:dyDescent="0.3">
      <c r="A39" s="886">
        <v>5</v>
      </c>
      <c r="B39" s="149" t="s">
        <v>31</v>
      </c>
      <c r="C39" s="159" t="s">
        <v>1464</v>
      </c>
      <c r="D39" s="669"/>
      <c r="E39" s="680">
        <v>2011</v>
      </c>
      <c r="F39" s="592" t="s">
        <v>1404</v>
      </c>
      <c r="G39" s="374"/>
      <c r="H39" s="886">
        <v>5</v>
      </c>
      <c r="I39" s="157"/>
      <c r="J39" s="590" t="str">
        <f t="shared" si="0"/>
        <v xml:space="preserve"> </v>
      </c>
      <c r="K39" s="591" t="str">
        <f t="shared" si="1"/>
        <v xml:space="preserve"> </v>
      </c>
    </row>
    <row r="40" spans="1:11" s="156" customFormat="1" ht="22.5" customHeight="1" x14ac:dyDescent="0.3">
      <c r="A40" s="886">
        <v>6</v>
      </c>
      <c r="B40" s="149" t="s">
        <v>27</v>
      </c>
      <c r="C40" s="159" t="s">
        <v>1462</v>
      </c>
      <c r="D40" s="669"/>
      <c r="E40" s="680">
        <v>2011</v>
      </c>
      <c r="F40" s="592" t="s">
        <v>1431</v>
      </c>
      <c r="G40" s="374"/>
      <c r="H40" s="886">
        <v>6</v>
      </c>
      <c r="I40" s="157"/>
      <c r="J40" s="590" t="str">
        <f t="shared" si="0"/>
        <v xml:space="preserve"> </v>
      </c>
      <c r="K40" s="591" t="str">
        <f t="shared" si="1"/>
        <v xml:space="preserve"> </v>
      </c>
    </row>
    <row r="41" spans="1:11" s="165" customFormat="1" ht="22.5" customHeight="1" x14ac:dyDescent="0.35">
      <c r="A41" s="886"/>
      <c r="B41" s="149"/>
      <c r="C41" s="159"/>
      <c r="D41" s="669"/>
      <c r="E41" s="680"/>
      <c r="F41" s="592"/>
      <c r="G41" s="374"/>
      <c r="H41" s="886"/>
      <c r="I41" s="157"/>
      <c r="J41" s="590" t="str">
        <f t="shared" si="0"/>
        <v xml:space="preserve"> </v>
      </c>
      <c r="K41" s="591" t="str">
        <f t="shared" si="1"/>
        <v xml:space="preserve"> </v>
      </c>
    </row>
    <row r="42" spans="1:11" s="158" customFormat="1" ht="22.5" customHeight="1" x14ac:dyDescent="0.3">
      <c r="A42" s="886"/>
      <c r="B42" s="149"/>
      <c r="C42" s="159" t="s">
        <v>1468</v>
      </c>
      <c r="D42" s="669"/>
      <c r="E42" s="680"/>
      <c r="F42" s="592"/>
      <c r="G42" s="374"/>
      <c r="H42" s="886"/>
      <c r="I42" s="157"/>
      <c r="J42" s="590" t="str">
        <f t="shared" si="0"/>
        <v xml:space="preserve"> </v>
      </c>
      <c r="K42" s="591" t="str">
        <f t="shared" si="1"/>
        <v xml:space="preserve"> </v>
      </c>
    </row>
    <row r="43" spans="1:11" s="158" customFormat="1" ht="22.5" customHeight="1" x14ac:dyDescent="0.3">
      <c r="A43" s="886"/>
      <c r="B43" s="149"/>
      <c r="C43" s="159"/>
      <c r="D43" s="669"/>
      <c r="E43" s="680" t="s">
        <v>1381</v>
      </c>
      <c r="F43" s="592"/>
      <c r="G43" s="374"/>
      <c r="H43" s="886"/>
      <c r="I43" s="157"/>
      <c r="J43" s="590" t="str">
        <f t="shared" si="0"/>
        <v xml:space="preserve"> </v>
      </c>
      <c r="K43" s="591" t="str">
        <f t="shared" si="1"/>
        <v xml:space="preserve"> </v>
      </c>
    </row>
    <row r="44" spans="1:11" s="158" customFormat="1" ht="22.5" customHeight="1" x14ac:dyDescent="0.3">
      <c r="A44" s="886">
        <v>1</v>
      </c>
      <c r="B44" s="149" t="s">
        <v>32</v>
      </c>
      <c r="C44" s="159" t="s">
        <v>1469</v>
      </c>
      <c r="D44" s="669"/>
      <c r="E44" s="680">
        <v>2012</v>
      </c>
      <c r="F44" s="592" t="s">
        <v>573</v>
      </c>
      <c r="G44" s="374"/>
      <c r="H44" s="886">
        <v>1</v>
      </c>
      <c r="I44" s="157"/>
      <c r="J44" s="590" t="str">
        <f t="shared" si="0"/>
        <v xml:space="preserve"> </v>
      </c>
      <c r="K44" s="591" t="str">
        <f t="shared" si="1"/>
        <v xml:space="preserve"> </v>
      </c>
    </row>
    <row r="45" spans="1:11" s="158" customFormat="1" ht="22.5" customHeight="1" x14ac:dyDescent="0.3">
      <c r="A45" s="886">
        <v>2</v>
      </c>
      <c r="B45" s="149" t="s">
        <v>31</v>
      </c>
      <c r="C45" s="159" t="s">
        <v>1471</v>
      </c>
      <c r="D45" s="669"/>
      <c r="E45" s="680">
        <v>2012</v>
      </c>
      <c r="F45" s="592" t="s">
        <v>1402</v>
      </c>
      <c r="G45" s="374"/>
      <c r="H45" s="886">
        <v>2</v>
      </c>
      <c r="I45" s="157"/>
      <c r="J45" s="590" t="str">
        <f t="shared" si="0"/>
        <v xml:space="preserve"> </v>
      </c>
      <c r="K45" s="591" t="str">
        <f t="shared" si="1"/>
        <v xml:space="preserve"> </v>
      </c>
    </row>
    <row r="46" spans="1:11" s="158" customFormat="1" ht="22.5" customHeight="1" x14ac:dyDescent="0.3">
      <c r="A46" s="886">
        <v>3</v>
      </c>
      <c r="B46" s="149" t="s">
        <v>27</v>
      </c>
      <c r="C46" s="159" t="s">
        <v>1473</v>
      </c>
      <c r="D46" s="669"/>
      <c r="E46" s="680">
        <v>2012</v>
      </c>
      <c r="F46" s="592" t="s">
        <v>573</v>
      </c>
      <c r="G46" s="374"/>
      <c r="H46" s="886">
        <v>3</v>
      </c>
      <c r="I46" s="157"/>
      <c r="J46" s="590" t="str">
        <f t="shared" si="0"/>
        <v xml:space="preserve"> </v>
      </c>
      <c r="K46" s="591" t="str">
        <f t="shared" si="1"/>
        <v xml:space="preserve"> </v>
      </c>
    </row>
    <row r="47" spans="1:11" s="158" customFormat="1" ht="22.5" customHeight="1" x14ac:dyDescent="0.3">
      <c r="A47" s="886">
        <v>4</v>
      </c>
      <c r="B47" s="149" t="s">
        <v>32</v>
      </c>
      <c r="C47" s="159" t="s">
        <v>1472</v>
      </c>
      <c r="D47" s="669"/>
      <c r="E47" s="680">
        <v>2012</v>
      </c>
      <c r="F47" s="592" t="s">
        <v>573</v>
      </c>
      <c r="G47" s="374"/>
      <c r="H47" s="886">
        <v>4</v>
      </c>
      <c r="I47" s="157"/>
      <c r="J47" s="590" t="str">
        <f t="shared" si="0"/>
        <v xml:space="preserve"> </v>
      </c>
      <c r="K47" s="591" t="str">
        <f t="shared" si="1"/>
        <v xml:space="preserve"> </v>
      </c>
    </row>
    <row r="48" spans="1:11" s="165" customFormat="1" ht="22.5" customHeight="1" x14ac:dyDescent="0.3">
      <c r="A48" s="886">
        <v>5</v>
      </c>
      <c r="B48" s="149" t="s">
        <v>56</v>
      </c>
      <c r="C48" s="159" t="s">
        <v>1470</v>
      </c>
      <c r="D48" s="669"/>
      <c r="E48" s="680">
        <v>2012</v>
      </c>
      <c r="F48" s="592" t="s">
        <v>1402</v>
      </c>
      <c r="G48" s="374"/>
      <c r="H48" s="886">
        <v>5</v>
      </c>
      <c r="I48" s="157"/>
      <c r="J48" s="590" t="str">
        <f t="shared" si="0"/>
        <v xml:space="preserve"> </v>
      </c>
      <c r="K48" s="591" t="str">
        <f t="shared" si="1"/>
        <v xml:space="preserve"> </v>
      </c>
    </row>
    <row r="49" spans="1:11" s="166" customFormat="1" ht="22.5" customHeight="1" x14ac:dyDescent="0.35">
      <c r="A49" s="886">
        <v>6</v>
      </c>
      <c r="B49" s="149"/>
      <c r="C49" s="159"/>
      <c r="D49" s="669"/>
      <c r="E49" s="680"/>
      <c r="F49" s="592"/>
      <c r="G49" s="374"/>
      <c r="H49" s="886">
        <v>6</v>
      </c>
      <c r="I49" s="157"/>
      <c r="J49" s="590" t="str">
        <f t="shared" si="0"/>
        <v xml:space="preserve"> </v>
      </c>
      <c r="K49" s="591" t="str">
        <f t="shared" si="1"/>
        <v xml:space="preserve"> </v>
      </c>
    </row>
    <row r="50" spans="1:11" s="166" customFormat="1" ht="22.5" customHeight="1" x14ac:dyDescent="0.3">
      <c r="A50" s="886"/>
      <c r="B50" s="149"/>
      <c r="C50" s="159"/>
      <c r="D50" s="669"/>
      <c r="E50" s="680" t="s">
        <v>1382</v>
      </c>
      <c r="F50" s="592"/>
      <c r="G50" s="374"/>
      <c r="H50" s="886"/>
      <c r="I50" s="157"/>
      <c r="J50" s="590" t="str">
        <f t="shared" si="0"/>
        <v xml:space="preserve"> </v>
      </c>
      <c r="K50" s="591" t="str">
        <f t="shared" si="1"/>
        <v xml:space="preserve"> </v>
      </c>
    </row>
    <row r="51" spans="1:11" s="166" customFormat="1" ht="22.5" customHeight="1" x14ac:dyDescent="0.3">
      <c r="A51" s="886">
        <v>1</v>
      </c>
      <c r="B51" s="149" t="s">
        <v>32</v>
      </c>
      <c r="C51" s="159" t="s">
        <v>1476</v>
      </c>
      <c r="D51" s="669"/>
      <c r="E51" s="680">
        <v>2012</v>
      </c>
      <c r="F51" s="592" t="s">
        <v>1404</v>
      </c>
      <c r="G51" s="374"/>
      <c r="H51" s="886">
        <v>1</v>
      </c>
      <c r="I51" s="157"/>
      <c r="J51" s="590" t="str">
        <f t="shared" si="0"/>
        <v xml:space="preserve"> </v>
      </c>
      <c r="K51" s="591" t="str">
        <f t="shared" si="1"/>
        <v xml:space="preserve"> </v>
      </c>
    </row>
    <row r="52" spans="1:11" s="158" customFormat="1" ht="22.5" customHeight="1" x14ac:dyDescent="0.3">
      <c r="A52" s="886">
        <v>2</v>
      </c>
      <c r="B52" s="149" t="s">
        <v>27</v>
      </c>
      <c r="C52" s="159" t="s">
        <v>1477</v>
      </c>
      <c r="D52" s="669"/>
      <c r="E52" s="680">
        <v>2012</v>
      </c>
      <c r="F52" s="592" t="s">
        <v>1430</v>
      </c>
      <c r="G52" s="374"/>
      <c r="H52" s="886">
        <v>2</v>
      </c>
      <c r="I52" s="157"/>
      <c r="J52" s="590" t="str">
        <f t="shared" si="0"/>
        <v xml:space="preserve"> </v>
      </c>
      <c r="K52" s="591" t="str">
        <f t="shared" si="1"/>
        <v xml:space="preserve"> </v>
      </c>
    </row>
    <row r="53" spans="1:11" ht="22.5" customHeight="1" x14ac:dyDescent="0.3">
      <c r="A53" s="886">
        <v>3</v>
      </c>
      <c r="B53" s="149" t="s">
        <v>56</v>
      </c>
      <c r="C53" s="159" t="s">
        <v>1479</v>
      </c>
      <c r="D53" s="669"/>
      <c r="E53" s="680">
        <v>2012</v>
      </c>
      <c r="F53" s="592" t="s">
        <v>1433</v>
      </c>
      <c r="G53" s="374"/>
      <c r="H53" s="886">
        <v>3</v>
      </c>
      <c r="I53" s="157"/>
      <c r="J53" s="590" t="str">
        <f t="shared" si="0"/>
        <v xml:space="preserve"> </v>
      </c>
      <c r="K53" s="591" t="str">
        <f t="shared" si="1"/>
        <v xml:space="preserve"> </v>
      </c>
    </row>
    <row r="54" spans="1:11" ht="22.5" customHeight="1" x14ac:dyDescent="0.3">
      <c r="A54" s="886">
        <v>4</v>
      </c>
      <c r="B54" s="149" t="s">
        <v>27</v>
      </c>
      <c r="C54" s="159" t="s">
        <v>1478</v>
      </c>
      <c r="D54" s="669"/>
      <c r="E54" s="680">
        <v>2012</v>
      </c>
      <c r="F54" s="592" t="s">
        <v>1432</v>
      </c>
      <c r="G54" s="374"/>
      <c r="H54" s="886">
        <v>4</v>
      </c>
      <c r="I54" s="157"/>
      <c r="J54" s="590" t="str">
        <f t="shared" si="0"/>
        <v xml:space="preserve"> </v>
      </c>
      <c r="K54" s="591" t="str">
        <f t="shared" si="1"/>
        <v xml:space="preserve"> </v>
      </c>
    </row>
    <row r="55" spans="1:11" s="165" customFormat="1" ht="22.5" customHeight="1" x14ac:dyDescent="0.3">
      <c r="A55" s="886">
        <v>5</v>
      </c>
      <c r="B55" s="149" t="s">
        <v>56</v>
      </c>
      <c r="C55" s="159" t="s">
        <v>1474</v>
      </c>
      <c r="D55" s="669"/>
      <c r="E55" s="680">
        <v>2012</v>
      </c>
      <c r="F55" s="592" t="s">
        <v>1432</v>
      </c>
      <c r="G55" s="374"/>
      <c r="H55" s="886">
        <v>5</v>
      </c>
      <c r="I55" s="157"/>
      <c r="J55" s="590" t="str">
        <f t="shared" si="0"/>
        <v xml:space="preserve"> </v>
      </c>
      <c r="K55" s="591" t="str">
        <f t="shared" si="1"/>
        <v xml:space="preserve"> </v>
      </c>
    </row>
    <row r="56" spans="1:11" ht="22.5" customHeight="1" x14ac:dyDescent="0.3">
      <c r="A56" s="886">
        <v>6</v>
      </c>
      <c r="B56" s="149" t="s">
        <v>32</v>
      </c>
      <c r="C56" s="159" t="s">
        <v>1475</v>
      </c>
      <c r="D56" s="669"/>
      <c r="E56" s="680">
        <v>2012</v>
      </c>
      <c r="F56" s="592" t="s">
        <v>1404</v>
      </c>
      <c r="G56" s="374"/>
      <c r="H56" s="886">
        <v>6</v>
      </c>
      <c r="I56" s="157"/>
      <c r="J56" s="590" t="str">
        <f t="shared" si="0"/>
        <v xml:space="preserve"> </v>
      </c>
      <c r="K56" s="591" t="str">
        <f t="shared" si="1"/>
        <v xml:space="preserve"> </v>
      </c>
    </row>
    <row r="57" spans="1:11" s="158" customFormat="1" ht="22.5" customHeight="1" x14ac:dyDescent="0.35">
      <c r="A57" s="886"/>
      <c r="B57" s="149"/>
      <c r="C57" s="159"/>
      <c r="D57" s="669"/>
      <c r="E57" s="680"/>
      <c r="F57" s="592"/>
      <c r="G57" s="374"/>
      <c r="H57" s="886"/>
      <c r="I57" s="157"/>
      <c r="J57" s="590" t="str">
        <f t="shared" si="0"/>
        <v xml:space="preserve"> </v>
      </c>
      <c r="K57" s="591" t="str">
        <f t="shared" si="1"/>
        <v xml:space="preserve"> </v>
      </c>
    </row>
    <row r="58" spans="1:11" s="158" customFormat="1" ht="22.5" customHeight="1" x14ac:dyDescent="0.3">
      <c r="A58" s="886"/>
      <c r="B58" s="149"/>
      <c r="C58" s="159"/>
      <c r="D58" s="669"/>
      <c r="E58" s="680" t="s">
        <v>1383</v>
      </c>
      <c r="F58" s="592"/>
      <c r="G58" s="374"/>
      <c r="H58" s="886"/>
      <c r="I58" s="157"/>
      <c r="J58" s="590" t="str">
        <f t="shared" si="0"/>
        <v xml:space="preserve"> </v>
      </c>
      <c r="K58" s="591" t="str">
        <f t="shared" si="1"/>
        <v xml:space="preserve"> </v>
      </c>
    </row>
    <row r="59" spans="1:11" s="158" customFormat="1" ht="22.5" customHeight="1" x14ac:dyDescent="0.3">
      <c r="A59" s="886">
        <v>1</v>
      </c>
      <c r="B59" s="149" t="s">
        <v>56</v>
      </c>
      <c r="C59" s="159" t="s">
        <v>1481</v>
      </c>
      <c r="D59" s="669"/>
      <c r="E59" s="680">
        <v>2012</v>
      </c>
      <c r="F59" s="592" t="s">
        <v>1432</v>
      </c>
      <c r="G59" s="374"/>
      <c r="H59" s="886">
        <v>1</v>
      </c>
      <c r="I59" s="157"/>
      <c r="J59" s="590" t="str">
        <f t="shared" si="0"/>
        <v xml:space="preserve"> </v>
      </c>
      <c r="K59" s="591" t="str">
        <f t="shared" si="1"/>
        <v xml:space="preserve"> </v>
      </c>
    </row>
    <row r="60" spans="1:11" s="158" customFormat="1" ht="22.5" customHeight="1" x14ac:dyDescent="0.3">
      <c r="A60" s="886">
        <v>2</v>
      </c>
      <c r="B60" s="149" t="s">
        <v>32</v>
      </c>
      <c r="C60" s="159" t="s">
        <v>1483</v>
      </c>
      <c r="D60" s="669"/>
      <c r="E60" s="680">
        <v>2012</v>
      </c>
      <c r="F60" s="592" t="s">
        <v>1430</v>
      </c>
      <c r="G60" s="374"/>
      <c r="H60" s="886">
        <v>2</v>
      </c>
      <c r="I60" s="157"/>
      <c r="J60" s="590" t="str">
        <f t="shared" si="0"/>
        <v xml:space="preserve"> </v>
      </c>
      <c r="K60" s="591" t="str">
        <f t="shared" si="1"/>
        <v xml:space="preserve"> </v>
      </c>
    </row>
    <row r="61" spans="1:11" s="158" customFormat="1" ht="22.5" customHeight="1" x14ac:dyDescent="0.3">
      <c r="A61" s="886">
        <v>3</v>
      </c>
      <c r="B61" s="149" t="s">
        <v>30</v>
      </c>
      <c r="C61" s="159" t="s">
        <v>1485</v>
      </c>
      <c r="D61" s="669"/>
      <c r="E61" s="680">
        <v>2012</v>
      </c>
      <c r="F61" s="592" t="s">
        <v>1430</v>
      </c>
      <c r="G61" s="374"/>
      <c r="H61" s="886">
        <v>3</v>
      </c>
      <c r="I61" s="157"/>
      <c r="J61" s="590" t="str">
        <f t="shared" si="0"/>
        <v xml:space="preserve"> </v>
      </c>
      <c r="K61" s="591" t="str">
        <f t="shared" si="1"/>
        <v xml:space="preserve"> </v>
      </c>
    </row>
    <row r="62" spans="1:11" s="165" customFormat="1" ht="22.5" customHeight="1" x14ac:dyDescent="0.3">
      <c r="A62" s="886">
        <v>4</v>
      </c>
      <c r="B62" s="149" t="s">
        <v>31</v>
      </c>
      <c r="C62" s="159" t="s">
        <v>1484</v>
      </c>
      <c r="D62" s="669"/>
      <c r="E62" s="680">
        <v>2012</v>
      </c>
      <c r="F62" s="592" t="s">
        <v>1430</v>
      </c>
      <c r="G62" s="374"/>
      <c r="H62" s="886">
        <v>4</v>
      </c>
      <c r="I62" s="157"/>
      <c r="J62" s="590" t="str">
        <f t="shared" si="0"/>
        <v xml:space="preserve"> </v>
      </c>
      <c r="K62" s="591" t="str">
        <f t="shared" si="1"/>
        <v xml:space="preserve"> </v>
      </c>
    </row>
    <row r="63" spans="1:11" s="158" customFormat="1" ht="22.5" customHeight="1" x14ac:dyDescent="0.3">
      <c r="A63" s="886">
        <v>5</v>
      </c>
      <c r="B63" s="149" t="s">
        <v>31</v>
      </c>
      <c r="C63" s="159" t="s">
        <v>1482</v>
      </c>
      <c r="D63" s="669"/>
      <c r="E63" s="680">
        <v>2012</v>
      </c>
      <c r="F63" s="592" t="s">
        <v>1434</v>
      </c>
      <c r="G63" s="374"/>
      <c r="H63" s="886">
        <v>5</v>
      </c>
      <c r="I63" s="157"/>
      <c r="J63" s="590" t="str">
        <f t="shared" si="0"/>
        <v xml:space="preserve"> </v>
      </c>
      <c r="K63" s="591" t="str">
        <f t="shared" si="1"/>
        <v xml:space="preserve"> </v>
      </c>
    </row>
    <row r="64" spans="1:11" s="158" customFormat="1" ht="22.5" customHeight="1" x14ac:dyDescent="0.3">
      <c r="A64" s="886">
        <v>6</v>
      </c>
      <c r="B64" s="149" t="s">
        <v>31</v>
      </c>
      <c r="C64" s="159" t="s">
        <v>1480</v>
      </c>
      <c r="D64" s="669"/>
      <c r="E64" s="680">
        <v>2012</v>
      </c>
      <c r="F64" s="592" t="s">
        <v>1402</v>
      </c>
      <c r="G64" s="374"/>
      <c r="H64" s="886">
        <v>6</v>
      </c>
      <c r="I64" s="157"/>
      <c r="J64" s="590" t="str">
        <f t="shared" si="0"/>
        <v xml:space="preserve"> </v>
      </c>
      <c r="K64" s="591" t="str">
        <f t="shared" si="1"/>
        <v xml:space="preserve"> </v>
      </c>
    </row>
    <row r="65" spans="1:11" s="158" customFormat="1" ht="22.5" customHeight="1" x14ac:dyDescent="0.35">
      <c r="A65" s="886"/>
      <c r="B65" s="149"/>
      <c r="C65" s="159"/>
      <c r="D65" s="669"/>
      <c r="E65" s="680"/>
      <c r="F65" s="592"/>
      <c r="G65" s="374"/>
      <c r="H65" s="886"/>
      <c r="I65" s="157"/>
      <c r="J65" s="590" t="str">
        <f t="shared" ref="J65:J128" si="2">IF($D65="Заплыв №","ФИНИШ"," ")</f>
        <v xml:space="preserve"> </v>
      </c>
      <c r="K65" s="591" t="str">
        <f t="shared" ref="K65:K128" si="3">IF($D65="Заплыв №","ПРИМ."," ")</f>
        <v xml:space="preserve"> </v>
      </c>
    </row>
    <row r="66" spans="1:11" s="158" customFormat="1" ht="22.5" customHeight="1" x14ac:dyDescent="0.3">
      <c r="A66" s="886"/>
      <c r="B66" s="149"/>
      <c r="C66" s="159" t="s">
        <v>1486</v>
      </c>
      <c r="D66" s="669"/>
      <c r="E66" s="680"/>
      <c r="F66" s="592"/>
      <c r="G66" s="374"/>
      <c r="H66" s="886"/>
      <c r="I66" s="157"/>
      <c r="J66" s="590" t="str">
        <f t="shared" si="2"/>
        <v xml:space="preserve"> </v>
      </c>
      <c r="K66" s="591" t="str">
        <f t="shared" si="3"/>
        <v xml:space="preserve"> </v>
      </c>
    </row>
    <row r="67" spans="1:11" s="158" customFormat="1" ht="22.5" customHeight="1" x14ac:dyDescent="0.3">
      <c r="A67" s="886"/>
      <c r="B67" s="149"/>
      <c r="C67" s="159"/>
      <c r="D67" s="669"/>
      <c r="E67" s="680" t="s">
        <v>1384</v>
      </c>
      <c r="F67" s="592"/>
      <c r="G67" s="374"/>
      <c r="H67" s="886"/>
      <c r="I67" s="157"/>
      <c r="J67" s="590" t="str">
        <f t="shared" si="2"/>
        <v xml:space="preserve"> </v>
      </c>
      <c r="K67" s="591" t="str">
        <f t="shared" si="3"/>
        <v xml:space="preserve"> </v>
      </c>
    </row>
    <row r="68" spans="1:11" s="158" customFormat="1" ht="22.5" customHeight="1" x14ac:dyDescent="0.35">
      <c r="A68" s="886">
        <v>1</v>
      </c>
      <c r="B68" s="149"/>
      <c r="C68" s="159"/>
      <c r="D68" s="669"/>
      <c r="E68" s="680"/>
      <c r="F68" s="592"/>
      <c r="G68" s="374"/>
      <c r="H68" s="886">
        <v>1</v>
      </c>
      <c r="I68" s="157"/>
      <c r="J68" s="590" t="str">
        <f t="shared" si="2"/>
        <v xml:space="preserve"> </v>
      </c>
      <c r="K68" s="591" t="str">
        <f t="shared" si="3"/>
        <v xml:space="preserve"> </v>
      </c>
    </row>
    <row r="69" spans="1:11" s="158" customFormat="1" ht="22.5" customHeight="1" x14ac:dyDescent="0.3">
      <c r="A69" s="886">
        <v>2</v>
      </c>
      <c r="B69" s="149" t="s">
        <v>32</v>
      </c>
      <c r="C69" s="159" t="s">
        <v>1487</v>
      </c>
      <c r="D69" s="669"/>
      <c r="E69" s="680">
        <v>2010</v>
      </c>
      <c r="F69" s="592" t="s">
        <v>1403</v>
      </c>
      <c r="G69" s="374"/>
      <c r="H69" s="886">
        <v>2</v>
      </c>
      <c r="I69" s="157"/>
      <c r="J69" s="590" t="str">
        <f t="shared" si="2"/>
        <v xml:space="preserve"> </v>
      </c>
      <c r="K69" s="591" t="str">
        <f t="shared" si="3"/>
        <v xml:space="preserve"> </v>
      </c>
    </row>
    <row r="70" spans="1:11" s="165" customFormat="1" ht="132" customHeight="1" x14ac:dyDescent="0.3">
      <c r="A70" s="886">
        <v>3</v>
      </c>
      <c r="B70" s="149" t="s">
        <v>32</v>
      </c>
      <c r="C70" s="159" t="s">
        <v>1489</v>
      </c>
      <c r="D70" s="669"/>
      <c r="E70" s="680">
        <v>2010</v>
      </c>
      <c r="F70" s="592" t="s">
        <v>1430</v>
      </c>
      <c r="G70" s="374"/>
      <c r="H70" s="886">
        <v>3</v>
      </c>
      <c r="I70" s="157"/>
      <c r="J70" s="590" t="str">
        <f t="shared" si="2"/>
        <v xml:space="preserve"> </v>
      </c>
      <c r="K70" s="591" t="str">
        <f t="shared" si="3"/>
        <v xml:space="preserve"> </v>
      </c>
    </row>
    <row r="71" spans="1:11" s="158" customFormat="1" ht="22.5" customHeight="1" x14ac:dyDescent="0.3">
      <c r="A71" s="886">
        <v>4</v>
      </c>
      <c r="B71" s="149" t="s">
        <v>32</v>
      </c>
      <c r="C71" s="159" t="s">
        <v>1488</v>
      </c>
      <c r="D71" s="669"/>
      <c r="E71" s="680">
        <v>2010</v>
      </c>
      <c r="F71" s="592" t="s">
        <v>1403</v>
      </c>
      <c r="G71" s="374"/>
      <c r="H71" s="886">
        <v>4</v>
      </c>
      <c r="I71" s="157"/>
      <c r="J71" s="590" t="str">
        <f t="shared" si="2"/>
        <v xml:space="preserve"> </v>
      </c>
      <c r="K71" s="591" t="str">
        <f t="shared" si="3"/>
        <v xml:space="preserve"> </v>
      </c>
    </row>
    <row r="72" spans="1:11" s="158" customFormat="1" ht="21" customHeight="1" x14ac:dyDescent="0.35">
      <c r="A72" s="886">
        <v>5</v>
      </c>
      <c r="B72" s="149"/>
      <c r="C72" s="159"/>
      <c r="D72" s="669"/>
      <c r="E72" s="680"/>
      <c r="F72" s="592"/>
      <c r="G72" s="374"/>
      <c r="H72" s="886">
        <v>5</v>
      </c>
      <c r="I72" s="157"/>
      <c r="J72" s="590" t="str">
        <f t="shared" si="2"/>
        <v xml:space="preserve"> </v>
      </c>
      <c r="K72" s="591" t="str">
        <f t="shared" si="3"/>
        <v xml:space="preserve"> </v>
      </c>
    </row>
    <row r="73" spans="1:11" s="166" customFormat="1" ht="21" customHeight="1" x14ac:dyDescent="0.35">
      <c r="A73" s="886">
        <v>6</v>
      </c>
      <c r="B73" s="149"/>
      <c r="C73" s="159"/>
      <c r="D73" s="669"/>
      <c r="E73" s="680"/>
      <c r="F73" s="1132"/>
      <c r="G73" s="374"/>
      <c r="H73" s="886">
        <v>6</v>
      </c>
      <c r="I73" s="157"/>
      <c r="J73" s="590" t="str">
        <f t="shared" si="2"/>
        <v xml:space="preserve"> </v>
      </c>
      <c r="K73" s="591" t="str">
        <f t="shared" si="3"/>
        <v xml:space="preserve"> </v>
      </c>
    </row>
    <row r="74" spans="1:11" s="166" customFormat="1" ht="21.75" customHeight="1" x14ac:dyDescent="0.3">
      <c r="A74" s="886"/>
      <c r="B74" s="149"/>
      <c r="C74" s="159"/>
      <c r="D74" s="669"/>
      <c r="E74" s="680" t="s">
        <v>1385</v>
      </c>
      <c r="F74" s="592"/>
      <c r="G74" s="374"/>
      <c r="H74" s="886"/>
      <c r="I74" s="157"/>
      <c r="J74" s="590" t="str">
        <f t="shared" si="2"/>
        <v xml:space="preserve"> </v>
      </c>
      <c r="K74" s="591" t="str">
        <f t="shared" si="3"/>
        <v xml:space="preserve"> </v>
      </c>
    </row>
    <row r="75" spans="1:11" s="166" customFormat="1" ht="21.75" customHeight="1" x14ac:dyDescent="0.3">
      <c r="A75" s="886">
        <v>1</v>
      </c>
      <c r="B75" s="149" t="s">
        <v>32</v>
      </c>
      <c r="C75" s="159" t="s">
        <v>1491</v>
      </c>
      <c r="D75" s="669"/>
      <c r="E75" s="680">
        <v>2010</v>
      </c>
      <c r="F75" s="592" t="s">
        <v>1404</v>
      </c>
      <c r="G75" s="374"/>
      <c r="H75" s="886">
        <v>1</v>
      </c>
      <c r="I75" s="157"/>
      <c r="J75" s="590" t="str">
        <f t="shared" si="2"/>
        <v xml:space="preserve"> </v>
      </c>
      <c r="K75" s="591" t="str">
        <f t="shared" si="3"/>
        <v xml:space="preserve"> </v>
      </c>
    </row>
    <row r="76" spans="1:11" s="166" customFormat="1" ht="21.75" customHeight="1" x14ac:dyDescent="0.3">
      <c r="A76" s="886">
        <v>2</v>
      </c>
      <c r="B76" s="149" t="s">
        <v>30</v>
      </c>
      <c r="C76" s="159" t="s">
        <v>1493</v>
      </c>
      <c r="D76" s="669"/>
      <c r="E76" s="680">
        <v>2010</v>
      </c>
      <c r="F76" s="592" t="s">
        <v>1434</v>
      </c>
      <c r="G76" s="374"/>
      <c r="H76" s="886">
        <v>2</v>
      </c>
      <c r="I76" s="157"/>
      <c r="J76" s="590" t="str">
        <f t="shared" si="2"/>
        <v xml:space="preserve"> </v>
      </c>
      <c r="K76" s="591" t="str">
        <f t="shared" si="3"/>
        <v xml:space="preserve"> </v>
      </c>
    </row>
    <row r="77" spans="1:11" s="165" customFormat="1" ht="21.75" customHeight="1" x14ac:dyDescent="0.3">
      <c r="A77" s="886">
        <v>3</v>
      </c>
      <c r="B77" s="149" t="s">
        <v>56</v>
      </c>
      <c r="C77" s="159" t="s">
        <v>1494</v>
      </c>
      <c r="D77" s="669"/>
      <c r="E77" s="680">
        <v>2010</v>
      </c>
      <c r="F77" s="592" t="s">
        <v>1432</v>
      </c>
      <c r="G77" s="374"/>
      <c r="H77" s="886">
        <v>3</v>
      </c>
      <c r="I77" s="157"/>
      <c r="J77" s="590" t="str">
        <f t="shared" si="2"/>
        <v xml:space="preserve"> </v>
      </c>
      <c r="K77" s="591" t="str">
        <f t="shared" si="3"/>
        <v xml:space="preserve"> </v>
      </c>
    </row>
    <row r="78" spans="1:11" s="158" customFormat="1" ht="21.75" customHeight="1" x14ac:dyDescent="0.3">
      <c r="A78" s="886">
        <v>4</v>
      </c>
      <c r="B78" s="149" t="s">
        <v>27</v>
      </c>
      <c r="C78" s="159" t="s">
        <v>1495</v>
      </c>
      <c r="D78" s="669"/>
      <c r="E78" s="680">
        <v>2010</v>
      </c>
      <c r="F78" s="1132" t="s">
        <v>1432</v>
      </c>
      <c r="G78" s="374"/>
      <c r="H78" s="886">
        <v>4</v>
      </c>
      <c r="I78" s="157"/>
      <c r="J78" s="590" t="str">
        <f t="shared" si="2"/>
        <v xml:space="preserve"> </v>
      </c>
      <c r="K78" s="591" t="str">
        <f t="shared" si="3"/>
        <v xml:space="preserve"> </v>
      </c>
    </row>
    <row r="79" spans="1:11" s="158" customFormat="1" ht="21.75" customHeight="1" x14ac:dyDescent="0.3">
      <c r="A79" s="886">
        <v>5</v>
      </c>
      <c r="B79" s="149" t="s">
        <v>32</v>
      </c>
      <c r="C79" s="159" t="s">
        <v>1492</v>
      </c>
      <c r="D79" s="669"/>
      <c r="E79" s="680">
        <v>2010</v>
      </c>
      <c r="F79" s="592" t="s">
        <v>1404</v>
      </c>
      <c r="G79" s="374"/>
      <c r="H79" s="886">
        <v>5</v>
      </c>
      <c r="I79" s="157"/>
      <c r="J79" s="590" t="str">
        <f t="shared" si="2"/>
        <v xml:space="preserve"> </v>
      </c>
      <c r="K79" s="591" t="str">
        <f t="shared" si="3"/>
        <v xml:space="preserve"> </v>
      </c>
    </row>
    <row r="80" spans="1:11" s="158" customFormat="1" ht="21.75" customHeight="1" x14ac:dyDescent="0.3">
      <c r="A80" s="886">
        <v>6</v>
      </c>
      <c r="B80" s="149" t="s">
        <v>32</v>
      </c>
      <c r="C80" s="159" t="s">
        <v>1490</v>
      </c>
      <c r="D80" s="669"/>
      <c r="E80" s="680">
        <v>2010</v>
      </c>
      <c r="F80" s="592" t="s">
        <v>1430</v>
      </c>
      <c r="G80" s="374"/>
      <c r="H80" s="886">
        <v>6</v>
      </c>
      <c r="I80" s="157"/>
      <c r="J80" s="590" t="str">
        <f t="shared" si="2"/>
        <v xml:space="preserve"> </v>
      </c>
      <c r="K80" s="591" t="str">
        <f t="shared" si="3"/>
        <v xml:space="preserve"> </v>
      </c>
    </row>
    <row r="81" spans="1:11" s="158" customFormat="1" ht="21.75" customHeight="1" x14ac:dyDescent="0.35">
      <c r="A81" s="886"/>
      <c r="B81" s="149"/>
      <c r="C81" s="159"/>
      <c r="D81" s="669"/>
      <c r="E81" s="680"/>
      <c r="F81" s="592"/>
      <c r="G81" s="374"/>
      <c r="H81" s="886"/>
      <c r="I81" s="157"/>
      <c r="J81" s="590" t="str">
        <f t="shared" si="2"/>
        <v xml:space="preserve"> </v>
      </c>
      <c r="K81" s="591" t="str">
        <f t="shared" si="3"/>
        <v xml:space="preserve"> </v>
      </c>
    </row>
    <row r="82" spans="1:11" ht="21.75" customHeight="1" x14ac:dyDescent="0.3">
      <c r="A82" s="886"/>
      <c r="B82" s="149"/>
      <c r="C82" s="159"/>
      <c r="D82" s="669"/>
      <c r="E82" s="680" t="s">
        <v>1386</v>
      </c>
      <c r="F82" s="592"/>
      <c r="G82" s="374"/>
      <c r="H82" s="886"/>
      <c r="I82" s="157"/>
      <c r="J82" s="590" t="str">
        <f t="shared" si="2"/>
        <v xml:space="preserve"> </v>
      </c>
      <c r="K82" s="591" t="str">
        <f t="shared" si="3"/>
        <v xml:space="preserve"> </v>
      </c>
    </row>
    <row r="83" spans="1:11" ht="21.75" customHeight="1" x14ac:dyDescent="0.3">
      <c r="A83" s="886">
        <v>1</v>
      </c>
      <c r="B83" s="149" t="s">
        <v>56</v>
      </c>
      <c r="C83" s="159" t="s">
        <v>1497</v>
      </c>
      <c r="D83" s="669"/>
      <c r="E83" s="680">
        <v>2010</v>
      </c>
      <c r="F83" s="1132" t="s">
        <v>1432</v>
      </c>
      <c r="G83" s="374"/>
      <c r="H83" s="886">
        <v>1</v>
      </c>
      <c r="I83" s="157"/>
      <c r="J83" s="590" t="str">
        <f t="shared" si="2"/>
        <v xml:space="preserve"> </v>
      </c>
      <c r="K83" s="591" t="str">
        <f t="shared" si="3"/>
        <v xml:space="preserve"> </v>
      </c>
    </row>
    <row r="84" spans="1:11" s="165" customFormat="1" ht="21.75" customHeight="1" x14ac:dyDescent="0.3">
      <c r="A84" s="886">
        <v>2</v>
      </c>
      <c r="B84" s="149" t="s">
        <v>31</v>
      </c>
      <c r="C84" s="159" t="s">
        <v>1499</v>
      </c>
      <c r="D84" s="669"/>
      <c r="E84" s="680">
        <v>2010</v>
      </c>
      <c r="F84" s="592" t="s">
        <v>573</v>
      </c>
      <c r="G84" s="374"/>
      <c r="H84" s="886">
        <v>2</v>
      </c>
      <c r="I84" s="157"/>
      <c r="J84" s="590" t="str">
        <f t="shared" si="2"/>
        <v xml:space="preserve"> </v>
      </c>
      <c r="K84" s="591" t="str">
        <f t="shared" si="3"/>
        <v xml:space="preserve"> </v>
      </c>
    </row>
    <row r="85" spans="1:11" ht="21.75" customHeight="1" x14ac:dyDescent="0.3">
      <c r="A85" s="886">
        <v>3</v>
      </c>
      <c r="B85" s="149" t="s">
        <v>31</v>
      </c>
      <c r="C85" s="159" t="s">
        <v>1501</v>
      </c>
      <c r="D85" s="669"/>
      <c r="E85" s="680">
        <v>2010</v>
      </c>
      <c r="F85" s="592" t="s">
        <v>1404</v>
      </c>
      <c r="G85" s="374"/>
      <c r="H85" s="886">
        <v>3</v>
      </c>
      <c r="I85" s="157"/>
      <c r="J85" s="590" t="str">
        <f t="shared" si="2"/>
        <v xml:space="preserve"> </v>
      </c>
      <c r="K85" s="591" t="str">
        <f t="shared" si="3"/>
        <v xml:space="preserve"> </v>
      </c>
    </row>
    <row r="86" spans="1:11" ht="21.75" customHeight="1" x14ac:dyDescent="0.3">
      <c r="A86" s="886">
        <v>4</v>
      </c>
      <c r="B86" s="149" t="s">
        <v>31</v>
      </c>
      <c r="C86" s="159" t="s">
        <v>1500</v>
      </c>
      <c r="D86" s="669"/>
      <c r="E86" s="680">
        <v>2010</v>
      </c>
      <c r="F86" s="592" t="s">
        <v>1404</v>
      </c>
      <c r="G86" s="374"/>
      <c r="H86" s="886">
        <v>4</v>
      </c>
      <c r="I86" s="157"/>
      <c r="J86" s="590" t="str">
        <f t="shared" si="2"/>
        <v xml:space="preserve"> </v>
      </c>
      <c r="K86" s="591" t="str">
        <f t="shared" si="3"/>
        <v xml:space="preserve"> </v>
      </c>
    </row>
    <row r="87" spans="1:11" s="158" customFormat="1" ht="21.75" customHeight="1" x14ac:dyDescent="0.3">
      <c r="A87" s="886">
        <v>5</v>
      </c>
      <c r="B87" s="149" t="s">
        <v>31</v>
      </c>
      <c r="C87" s="159" t="s">
        <v>1498</v>
      </c>
      <c r="D87" s="669"/>
      <c r="E87" s="680">
        <v>2010</v>
      </c>
      <c r="F87" s="592" t="s">
        <v>573</v>
      </c>
      <c r="G87" s="374"/>
      <c r="H87" s="886">
        <v>5</v>
      </c>
      <c r="I87" s="157"/>
      <c r="J87" s="590" t="str">
        <f t="shared" si="2"/>
        <v xml:space="preserve"> </v>
      </c>
      <c r="K87" s="591" t="str">
        <f t="shared" si="3"/>
        <v xml:space="preserve"> </v>
      </c>
    </row>
    <row r="88" spans="1:11" s="158" customFormat="1" ht="21.75" customHeight="1" x14ac:dyDescent="0.3">
      <c r="A88" s="886">
        <v>6</v>
      </c>
      <c r="B88" s="149" t="s">
        <v>31</v>
      </c>
      <c r="C88" s="159" t="s">
        <v>1496</v>
      </c>
      <c r="D88" s="669"/>
      <c r="E88" s="680">
        <v>2010</v>
      </c>
      <c r="F88" s="1132" t="s">
        <v>1434</v>
      </c>
      <c r="G88" s="374"/>
      <c r="H88" s="886">
        <v>6</v>
      </c>
      <c r="I88" s="157"/>
      <c r="J88" s="590" t="str">
        <f t="shared" si="2"/>
        <v xml:space="preserve"> </v>
      </c>
      <c r="K88" s="591" t="str">
        <f t="shared" si="3"/>
        <v xml:space="preserve"> </v>
      </c>
    </row>
    <row r="89" spans="1:11" s="158" customFormat="1" ht="21.75" customHeight="1" x14ac:dyDescent="0.35">
      <c r="A89" s="886"/>
      <c r="B89" s="149"/>
      <c r="C89" s="159"/>
      <c r="D89" s="669"/>
      <c r="E89" s="680"/>
      <c r="F89" s="592"/>
      <c r="G89" s="374"/>
      <c r="H89" s="886"/>
      <c r="I89" s="157"/>
      <c r="J89" s="590" t="str">
        <f t="shared" si="2"/>
        <v xml:space="preserve"> </v>
      </c>
      <c r="K89" s="591" t="str">
        <f t="shared" si="3"/>
        <v xml:space="preserve"> </v>
      </c>
    </row>
    <row r="90" spans="1:11" s="158" customFormat="1" ht="21.75" customHeight="1" x14ac:dyDescent="0.3">
      <c r="A90" s="886"/>
      <c r="B90" s="149"/>
      <c r="C90" s="159"/>
      <c r="D90" s="669"/>
      <c r="E90" s="680" t="s">
        <v>1387</v>
      </c>
      <c r="F90" s="592"/>
      <c r="G90" s="374"/>
      <c r="H90" s="886"/>
      <c r="I90" s="157"/>
      <c r="J90" s="590" t="str">
        <f t="shared" si="2"/>
        <v xml:space="preserve"> </v>
      </c>
      <c r="K90" s="591" t="str">
        <f t="shared" si="3"/>
        <v xml:space="preserve"> </v>
      </c>
    </row>
    <row r="91" spans="1:11" ht="21.75" customHeight="1" x14ac:dyDescent="0.3">
      <c r="A91" s="886">
        <v>1</v>
      </c>
      <c r="B91" s="149" t="s">
        <v>30</v>
      </c>
      <c r="C91" s="159" t="s">
        <v>1503</v>
      </c>
      <c r="D91" s="669"/>
      <c r="E91" s="680">
        <v>2010</v>
      </c>
      <c r="F91" s="592" t="s">
        <v>1434</v>
      </c>
      <c r="G91" s="374"/>
      <c r="H91" s="886">
        <v>1</v>
      </c>
      <c r="I91" s="157"/>
      <c r="J91" s="590" t="str">
        <f t="shared" si="2"/>
        <v xml:space="preserve"> </v>
      </c>
      <c r="K91" s="591" t="str">
        <f t="shared" si="3"/>
        <v xml:space="preserve"> </v>
      </c>
    </row>
    <row r="92" spans="1:11" s="156" customFormat="1" ht="21.75" customHeight="1" x14ac:dyDescent="0.3">
      <c r="A92" s="886">
        <v>2</v>
      </c>
      <c r="B92" s="149" t="s">
        <v>30</v>
      </c>
      <c r="C92" s="159" t="s">
        <v>1505</v>
      </c>
      <c r="D92" s="669"/>
      <c r="E92" s="680">
        <v>2010</v>
      </c>
      <c r="F92" s="592" t="s">
        <v>1430</v>
      </c>
      <c r="G92" s="374"/>
      <c r="H92" s="886">
        <v>2</v>
      </c>
      <c r="I92" s="157"/>
      <c r="J92" s="590" t="str">
        <f t="shared" si="2"/>
        <v xml:space="preserve"> </v>
      </c>
      <c r="K92" s="591" t="str">
        <f t="shared" si="3"/>
        <v xml:space="preserve"> </v>
      </c>
    </row>
    <row r="93" spans="1:11" s="156" customFormat="1" ht="21.75" customHeight="1" x14ac:dyDescent="0.3">
      <c r="A93" s="886">
        <v>3</v>
      </c>
      <c r="B93" s="149" t="s">
        <v>30</v>
      </c>
      <c r="C93" s="159" t="s">
        <v>1506</v>
      </c>
      <c r="D93" s="669"/>
      <c r="E93" s="680">
        <v>2010</v>
      </c>
      <c r="F93" s="592" t="s">
        <v>1433</v>
      </c>
      <c r="G93" s="374"/>
      <c r="H93" s="886">
        <v>3</v>
      </c>
      <c r="I93" s="157"/>
      <c r="J93" s="590" t="str">
        <f t="shared" si="2"/>
        <v xml:space="preserve"> </v>
      </c>
      <c r="K93" s="591" t="str">
        <f t="shared" si="3"/>
        <v xml:space="preserve"> </v>
      </c>
    </row>
    <row r="94" spans="1:11" s="156" customFormat="1" ht="21.75" customHeight="1" x14ac:dyDescent="0.3">
      <c r="A94" s="886">
        <v>4</v>
      </c>
      <c r="B94" s="149" t="s">
        <v>30</v>
      </c>
      <c r="C94" s="159" t="s">
        <v>1507</v>
      </c>
      <c r="D94" s="669"/>
      <c r="E94" s="680">
        <v>2010</v>
      </c>
      <c r="F94" s="592" t="s">
        <v>1432</v>
      </c>
      <c r="G94" s="374"/>
      <c r="H94" s="886">
        <v>4</v>
      </c>
      <c r="I94" s="157"/>
      <c r="J94" s="590" t="str">
        <f t="shared" si="2"/>
        <v xml:space="preserve"> </v>
      </c>
      <c r="K94" s="591" t="str">
        <f t="shared" si="3"/>
        <v xml:space="preserve"> </v>
      </c>
    </row>
    <row r="95" spans="1:11" s="156" customFormat="1" ht="21.75" customHeight="1" x14ac:dyDescent="0.3">
      <c r="A95" s="886">
        <v>5</v>
      </c>
      <c r="B95" s="149" t="s">
        <v>31</v>
      </c>
      <c r="C95" s="159" t="s">
        <v>1504</v>
      </c>
      <c r="D95" s="669"/>
      <c r="E95" s="680">
        <v>2010</v>
      </c>
      <c r="F95" s="592" t="s">
        <v>1404</v>
      </c>
      <c r="G95" s="374"/>
      <c r="H95" s="886">
        <v>5</v>
      </c>
      <c r="I95" s="157"/>
      <c r="J95" s="590" t="str">
        <f t="shared" si="2"/>
        <v xml:space="preserve"> </v>
      </c>
      <c r="K95" s="591" t="str">
        <f t="shared" si="3"/>
        <v xml:space="preserve"> </v>
      </c>
    </row>
    <row r="96" spans="1:11" s="156" customFormat="1" ht="21.75" customHeight="1" x14ac:dyDescent="0.3">
      <c r="A96" s="886">
        <v>6</v>
      </c>
      <c r="B96" s="149" t="s">
        <v>30</v>
      </c>
      <c r="C96" s="159" t="s">
        <v>1502</v>
      </c>
      <c r="D96" s="669"/>
      <c r="E96" s="680">
        <v>2010</v>
      </c>
      <c r="F96" s="592" t="s">
        <v>1404</v>
      </c>
      <c r="G96" s="374"/>
      <c r="H96" s="886">
        <v>6</v>
      </c>
      <c r="I96" s="157"/>
      <c r="J96" s="590" t="str">
        <f t="shared" si="2"/>
        <v xml:space="preserve"> </v>
      </c>
      <c r="K96" s="591" t="str">
        <f t="shared" si="3"/>
        <v xml:space="preserve"> </v>
      </c>
    </row>
    <row r="97" spans="1:11" s="156" customFormat="1" ht="21.75" customHeight="1" x14ac:dyDescent="0.35">
      <c r="A97" s="886"/>
      <c r="B97" s="149"/>
      <c r="C97" s="159"/>
      <c r="D97" s="669"/>
      <c r="E97" s="680"/>
      <c r="F97" s="592"/>
      <c r="G97" s="374"/>
      <c r="H97" s="886"/>
      <c r="I97" s="157"/>
      <c r="J97" s="590" t="str">
        <f t="shared" si="2"/>
        <v xml:space="preserve"> </v>
      </c>
      <c r="K97" s="591" t="str">
        <f t="shared" si="3"/>
        <v xml:space="preserve"> </v>
      </c>
    </row>
    <row r="98" spans="1:11" s="156" customFormat="1" ht="21.75" customHeight="1" x14ac:dyDescent="0.3">
      <c r="A98" s="886"/>
      <c r="B98" s="149"/>
      <c r="C98" s="159"/>
      <c r="D98" s="669"/>
      <c r="E98" s="680" t="s">
        <v>1388</v>
      </c>
      <c r="F98" s="592"/>
      <c r="G98" s="374"/>
      <c r="H98" s="886"/>
      <c r="I98" s="157"/>
      <c r="J98" s="590" t="str">
        <f t="shared" si="2"/>
        <v xml:space="preserve"> </v>
      </c>
      <c r="K98" s="591" t="str">
        <f t="shared" si="3"/>
        <v xml:space="preserve"> </v>
      </c>
    </row>
    <row r="99" spans="1:11" s="156" customFormat="1" ht="21.75" customHeight="1" x14ac:dyDescent="0.3">
      <c r="A99" s="886">
        <v>1</v>
      </c>
      <c r="B99" s="149" t="s">
        <v>30</v>
      </c>
      <c r="C99" s="159" t="s">
        <v>1508</v>
      </c>
      <c r="D99" s="669"/>
      <c r="E99" s="680">
        <v>2010</v>
      </c>
      <c r="F99" s="592" t="s">
        <v>573</v>
      </c>
      <c r="G99" s="374"/>
      <c r="H99" s="886">
        <v>1</v>
      </c>
      <c r="I99" s="157"/>
      <c r="J99" s="590" t="str">
        <f t="shared" si="2"/>
        <v xml:space="preserve"> </v>
      </c>
      <c r="K99" s="591" t="str">
        <f t="shared" si="3"/>
        <v xml:space="preserve"> </v>
      </c>
    </row>
    <row r="100" spans="1:11" s="156" customFormat="1" ht="21.75" customHeight="1" x14ac:dyDescent="0.3">
      <c r="A100" s="886">
        <v>2</v>
      </c>
      <c r="B100" s="149" t="s">
        <v>30</v>
      </c>
      <c r="C100" s="159" t="s">
        <v>1509</v>
      </c>
      <c r="D100" s="669"/>
      <c r="E100" s="680">
        <v>2010</v>
      </c>
      <c r="F100" s="592" t="s">
        <v>1404</v>
      </c>
      <c r="G100" s="374"/>
      <c r="H100" s="886">
        <v>2</v>
      </c>
      <c r="I100" s="157"/>
      <c r="J100" s="590" t="str">
        <f t="shared" si="2"/>
        <v xml:space="preserve"> </v>
      </c>
      <c r="K100" s="591" t="str">
        <f t="shared" si="3"/>
        <v xml:space="preserve"> </v>
      </c>
    </row>
    <row r="101" spans="1:11" s="156" customFormat="1" ht="21.75" customHeight="1" x14ac:dyDescent="0.3">
      <c r="A101" s="886">
        <v>3</v>
      </c>
      <c r="B101" s="149" t="s">
        <v>30</v>
      </c>
      <c r="C101" s="159" t="s">
        <v>1512</v>
      </c>
      <c r="D101" s="669"/>
      <c r="E101" s="680">
        <v>2010</v>
      </c>
      <c r="F101" s="592" t="s">
        <v>1402</v>
      </c>
      <c r="G101" s="374"/>
      <c r="H101" s="886">
        <v>3</v>
      </c>
      <c r="I101" s="157"/>
      <c r="J101" s="590" t="str">
        <f t="shared" si="2"/>
        <v xml:space="preserve"> </v>
      </c>
      <c r="K101" s="591" t="str">
        <f t="shared" si="3"/>
        <v xml:space="preserve"> </v>
      </c>
    </row>
    <row r="102" spans="1:11" s="156" customFormat="1" ht="21.75" customHeight="1" x14ac:dyDescent="0.3">
      <c r="A102" s="886">
        <v>4</v>
      </c>
      <c r="B102" s="149" t="s">
        <v>7</v>
      </c>
      <c r="C102" s="159" t="s">
        <v>1513</v>
      </c>
      <c r="D102" s="669"/>
      <c r="E102" s="680">
        <v>2010</v>
      </c>
      <c r="F102" s="592" t="s">
        <v>1402</v>
      </c>
      <c r="G102" s="374"/>
      <c r="H102" s="886">
        <v>4</v>
      </c>
      <c r="I102" s="157"/>
      <c r="J102" s="590" t="str">
        <f t="shared" si="2"/>
        <v xml:space="preserve"> </v>
      </c>
      <c r="K102" s="591" t="str">
        <f t="shared" si="3"/>
        <v xml:space="preserve"> </v>
      </c>
    </row>
    <row r="103" spans="1:11" s="156" customFormat="1" ht="21.75" customHeight="1" x14ac:dyDescent="0.3">
      <c r="A103" s="886">
        <v>5</v>
      </c>
      <c r="B103" s="149" t="s">
        <v>30</v>
      </c>
      <c r="C103" s="159" t="s">
        <v>1510</v>
      </c>
      <c r="D103" s="669"/>
      <c r="E103" s="680">
        <v>2010</v>
      </c>
      <c r="F103" s="592" t="s">
        <v>1404</v>
      </c>
      <c r="G103" s="374"/>
      <c r="H103" s="886">
        <v>5</v>
      </c>
      <c r="I103" s="157"/>
      <c r="J103" s="590" t="str">
        <f t="shared" si="2"/>
        <v xml:space="preserve"> </v>
      </c>
      <c r="K103" s="591" t="str">
        <f t="shared" si="3"/>
        <v xml:space="preserve"> </v>
      </c>
    </row>
    <row r="104" spans="1:11" s="156" customFormat="1" ht="21.75" customHeight="1" x14ac:dyDescent="0.3">
      <c r="A104" s="886">
        <v>6</v>
      </c>
      <c r="B104" s="149" t="s">
        <v>30</v>
      </c>
      <c r="C104" s="159" t="s">
        <v>1511</v>
      </c>
      <c r="D104" s="669"/>
      <c r="E104" s="680">
        <v>2010</v>
      </c>
      <c r="F104" s="592" t="s">
        <v>1402</v>
      </c>
      <c r="G104" s="374"/>
      <c r="H104" s="886">
        <v>6</v>
      </c>
      <c r="I104" s="157"/>
      <c r="J104" s="590" t="str">
        <f t="shared" si="2"/>
        <v xml:space="preserve"> </v>
      </c>
      <c r="K104" s="591" t="str">
        <f t="shared" si="3"/>
        <v xml:space="preserve"> </v>
      </c>
    </row>
    <row r="105" spans="1:11" s="156" customFormat="1" ht="21.75" customHeight="1" x14ac:dyDescent="0.35">
      <c r="A105" s="886"/>
      <c r="B105" s="149"/>
      <c r="C105" s="159"/>
      <c r="D105" s="669"/>
      <c r="E105" s="680"/>
      <c r="F105" s="592"/>
      <c r="G105" s="374"/>
      <c r="H105" s="886"/>
      <c r="I105" s="157"/>
      <c r="J105" s="590" t="str">
        <f t="shared" si="2"/>
        <v xml:space="preserve"> </v>
      </c>
      <c r="K105" s="591" t="str">
        <f t="shared" si="3"/>
        <v xml:space="preserve"> </v>
      </c>
    </row>
    <row r="106" spans="1:11" s="156" customFormat="1" ht="21.75" customHeight="1" x14ac:dyDescent="0.3">
      <c r="A106" s="886"/>
      <c r="B106" s="149"/>
      <c r="C106" s="159" t="s">
        <v>1514</v>
      </c>
      <c r="D106" s="669"/>
      <c r="E106" s="680"/>
      <c r="F106" s="592"/>
      <c r="G106" s="374"/>
      <c r="H106" s="886"/>
      <c r="I106" s="157"/>
      <c r="J106" s="590" t="str">
        <f t="shared" si="2"/>
        <v xml:space="preserve"> </v>
      </c>
      <c r="K106" s="591" t="str">
        <f t="shared" si="3"/>
        <v xml:space="preserve"> </v>
      </c>
    </row>
    <row r="107" spans="1:11" s="156" customFormat="1" ht="21.75" customHeight="1" x14ac:dyDescent="0.3">
      <c r="A107" s="886"/>
      <c r="B107" s="149"/>
      <c r="C107" s="159"/>
      <c r="D107" s="669"/>
      <c r="E107" s="680" t="s">
        <v>1389</v>
      </c>
      <c r="F107" s="592"/>
      <c r="G107" s="374"/>
      <c r="H107" s="886"/>
      <c r="I107" s="157"/>
      <c r="J107" s="590" t="str">
        <f t="shared" si="2"/>
        <v xml:space="preserve"> </v>
      </c>
      <c r="K107" s="591" t="str">
        <f t="shared" si="3"/>
        <v xml:space="preserve"> </v>
      </c>
    </row>
    <row r="108" spans="1:11" s="156" customFormat="1" ht="21.75" customHeight="1" x14ac:dyDescent="0.3">
      <c r="A108" s="886">
        <v>1</v>
      </c>
      <c r="B108" s="149" t="s">
        <v>32</v>
      </c>
      <c r="C108" s="159" t="s">
        <v>1515</v>
      </c>
      <c r="D108" s="669"/>
      <c r="E108" s="680">
        <v>2011</v>
      </c>
      <c r="F108" s="592" t="s">
        <v>1430</v>
      </c>
      <c r="G108" s="374"/>
      <c r="H108" s="886">
        <v>1</v>
      </c>
      <c r="I108" s="157"/>
      <c r="J108" s="590" t="str">
        <f t="shared" si="2"/>
        <v xml:space="preserve"> </v>
      </c>
      <c r="K108" s="591" t="str">
        <f t="shared" si="3"/>
        <v xml:space="preserve"> </v>
      </c>
    </row>
    <row r="109" spans="1:11" s="156" customFormat="1" ht="21.75" customHeight="1" x14ac:dyDescent="0.3">
      <c r="A109" s="886">
        <v>2</v>
      </c>
      <c r="B109" s="149" t="s">
        <v>32</v>
      </c>
      <c r="C109" s="159" t="s">
        <v>1517</v>
      </c>
      <c r="D109" s="669"/>
      <c r="E109" s="680">
        <v>2011</v>
      </c>
      <c r="F109" s="592" t="s">
        <v>1404</v>
      </c>
      <c r="G109" s="374"/>
      <c r="H109" s="886">
        <v>2</v>
      </c>
      <c r="I109" s="157"/>
      <c r="J109" s="590" t="str">
        <f t="shared" si="2"/>
        <v xml:space="preserve"> </v>
      </c>
      <c r="K109" s="591" t="str">
        <f t="shared" si="3"/>
        <v xml:space="preserve"> </v>
      </c>
    </row>
    <row r="110" spans="1:11" s="158" customFormat="1" ht="21.75" customHeight="1" x14ac:dyDescent="0.3">
      <c r="A110" s="886">
        <v>3</v>
      </c>
      <c r="B110" s="149" t="s">
        <v>56</v>
      </c>
      <c r="C110" s="159" t="s">
        <v>1519</v>
      </c>
      <c r="D110" s="669"/>
      <c r="E110" s="680">
        <v>2011</v>
      </c>
      <c r="F110" s="1132" t="s">
        <v>1430</v>
      </c>
      <c r="G110" s="374"/>
      <c r="H110" s="886">
        <v>3</v>
      </c>
      <c r="I110" s="157"/>
      <c r="J110" s="590" t="str">
        <f t="shared" si="2"/>
        <v xml:space="preserve"> </v>
      </c>
      <c r="K110" s="591" t="str">
        <f t="shared" si="3"/>
        <v xml:space="preserve"> </v>
      </c>
    </row>
    <row r="111" spans="1:11" s="158" customFormat="1" ht="21.75" customHeight="1" x14ac:dyDescent="0.3">
      <c r="A111" s="886">
        <v>4</v>
      </c>
      <c r="B111" s="149" t="s">
        <v>32</v>
      </c>
      <c r="C111" s="159" t="s">
        <v>1518</v>
      </c>
      <c r="D111" s="669"/>
      <c r="E111" s="680">
        <v>2011</v>
      </c>
      <c r="F111" s="592" t="s">
        <v>1404</v>
      </c>
      <c r="G111" s="374"/>
      <c r="H111" s="886">
        <v>4</v>
      </c>
      <c r="I111" s="157"/>
      <c r="J111" s="590" t="str">
        <f t="shared" si="2"/>
        <v xml:space="preserve"> </v>
      </c>
      <c r="K111" s="591" t="str">
        <f t="shared" si="3"/>
        <v xml:space="preserve"> </v>
      </c>
    </row>
    <row r="112" spans="1:11" s="165" customFormat="1" ht="21.75" customHeight="1" x14ac:dyDescent="0.3">
      <c r="A112" s="886">
        <v>5</v>
      </c>
      <c r="B112" s="149" t="s">
        <v>32</v>
      </c>
      <c r="C112" s="159" t="s">
        <v>1516</v>
      </c>
      <c r="D112" s="669"/>
      <c r="E112" s="680">
        <v>2011</v>
      </c>
      <c r="F112" s="592" t="s">
        <v>573</v>
      </c>
      <c r="G112" s="374"/>
      <c r="H112" s="886">
        <v>5</v>
      </c>
      <c r="I112" s="157"/>
      <c r="J112" s="590" t="str">
        <f t="shared" si="2"/>
        <v xml:space="preserve"> </v>
      </c>
      <c r="K112" s="591" t="str">
        <f t="shared" si="3"/>
        <v xml:space="preserve"> </v>
      </c>
    </row>
    <row r="113" spans="1:11" s="158" customFormat="1" ht="21.75" customHeight="1" x14ac:dyDescent="0.3">
      <c r="A113" s="886">
        <v>6</v>
      </c>
      <c r="B113" s="149"/>
      <c r="C113" s="159" t="s">
        <v>1606</v>
      </c>
      <c r="D113" s="669"/>
      <c r="E113" s="680">
        <v>2011</v>
      </c>
      <c r="F113" s="592" t="s">
        <v>1404</v>
      </c>
      <c r="G113" s="374"/>
      <c r="H113" s="886">
        <v>6</v>
      </c>
      <c r="I113" s="157"/>
      <c r="J113" s="590" t="str">
        <f t="shared" si="2"/>
        <v xml:space="preserve"> </v>
      </c>
      <c r="K113" s="591" t="str">
        <f t="shared" si="3"/>
        <v xml:space="preserve"> </v>
      </c>
    </row>
    <row r="114" spans="1:11" s="158" customFormat="1" ht="21.75" customHeight="1" x14ac:dyDescent="0.35">
      <c r="A114" s="886"/>
      <c r="B114" s="149"/>
      <c r="C114" s="159"/>
      <c r="D114" s="669"/>
      <c r="E114" s="680"/>
      <c r="F114" s="592"/>
      <c r="G114" s="374"/>
      <c r="H114" s="886"/>
      <c r="I114" s="157"/>
      <c r="J114" s="590" t="str">
        <f t="shared" si="2"/>
        <v xml:space="preserve"> </v>
      </c>
      <c r="K114" s="591" t="str">
        <f t="shared" si="3"/>
        <v xml:space="preserve"> </v>
      </c>
    </row>
    <row r="115" spans="1:11" s="158" customFormat="1" ht="21.75" customHeight="1" x14ac:dyDescent="0.3">
      <c r="A115" s="886"/>
      <c r="B115" s="149"/>
      <c r="C115" s="159"/>
      <c r="D115" s="669"/>
      <c r="E115" s="680" t="s">
        <v>1390</v>
      </c>
      <c r="F115" s="1132"/>
      <c r="G115" s="374"/>
      <c r="H115" s="886"/>
      <c r="I115" s="157"/>
      <c r="J115" s="590" t="str">
        <f t="shared" si="2"/>
        <v xml:space="preserve"> </v>
      </c>
      <c r="K115" s="591" t="str">
        <f t="shared" si="3"/>
        <v xml:space="preserve"> </v>
      </c>
    </row>
    <row r="116" spans="1:11" s="158" customFormat="1" ht="21.75" customHeight="1" x14ac:dyDescent="0.3">
      <c r="A116" s="886">
        <v>1</v>
      </c>
      <c r="B116" s="149" t="s">
        <v>32</v>
      </c>
      <c r="C116" s="159" t="s">
        <v>1521</v>
      </c>
      <c r="D116" s="669"/>
      <c r="E116" s="680">
        <v>2011</v>
      </c>
      <c r="F116" s="592" t="s">
        <v>1404</v>
      </c>
      <c r="G116" s="374"/>
      <c r="H116" s="886">
        <v>1</v>
      </c>
      <c r="I116" s="157"/>
      <c r="J116" s="590" t="str">
        <f t="shared" si="2"/>
        <v xml:space="preserve"> </v>
      </c>
      <c r="K116" s="591" t="str">
        <f t="shared" si="3"/>
        <v xml:space="preserve"> </v>
      </c>
    </row>
    <row r="117" spans="1:11" s="158" customFormat="1" ht="21.75" customHeight="1" x14ac:dyDescent="0.3">
      <c r="A117" s="886">
        <v>2</v>
      </c>
      <c r="B117" s="149" t="s">
        <v>30</v>
      </c>
      <c r="C117" s="159" t="s">
        <v>1523</v>
      </c>
      <c r="D117" s="669"/>
      <c r="E117" s="680">
        <v>2011</v>
      </c>
      <c r="F117" s="592" t="s">
        <v>573</v>
      </c>
      <c r="G117" s="374"/>
      <c r="H117" s="886">
        <v>2</v>
      </c>
      <c r="I117" s="157"/>
      <c r="J117" s="590" t="str">
        <f t="shared" si="2"/>
        <v xml:space="preserve"> </v>
      </c>
      <c r="K117" s="591" t="str">
        <f t="shared" si="3"/>
        <v xml:space="preserve"> </v>
      </c>
    </row>
    <row r="118" spans="1:11" s="158" customFormat="1" ht="21.75" customHeight="1" x14ac:dyDescent="0.3">
      <c r="A118" s="886">
        <v>3</v>
      </c>
      <c r="B118" s="149" t="s">
        <v>32</v>
      </c>
      <c r="C118" s="159" t="s">
        <v>1524</v>
      </c>
      <c r="D118" s="669"/>
      <c r="E118" s="680">
        <v>2011</v>
      </c>
      <c r="F118" s="592" t="s">
        <v>1404</v>
      </c>
      <c r="G118" s="374"/>
      <c r="H118" s="886">
        <v>3</v>
      </c>
      <c r="I118" s="157"/>
      <c r="J118" s="590" t="str">
        <f t="shared" si="2"/>
        <v xml:space="preserve"> </v>
      </c>
      <c r="K118" s="591" t="str">
        <f t="shared" si="3"/>
        <v xml:space="preserve"> </v>
      </c>
    </row>
    <row r="119" spans="1:11" s="165" customFormat="1" ht="21.75" customHeight="1" x14ac:dyDescent="0.3">
      <c r="A119" s="886">
        <v>4</v>
      </c>
      <c r="B119" s="149" t="s">
        <v>32</v>
      </c>
      <c r="C119" s="159" t="s">
        <v>1525</v>
      </c>
      <c r="D119" s="669"/>
      <c r="E119" s="680">
        <v>2011</v>
      </c>
      <c r="F119" s="592" t="s">
        <v>1404</v>
      </c>
      <c r="G119" s="374"/>
      <c r="H119" s="886">
        <v>4</v>
      </c>
      <c r="I119" s="157"/>
      <c r="J119" s="590" t="str">
        <f t="shared" si="2"/>
        <v xml:space="preserve"> </v>
      </c>
      <c r="K119" s="591" t="str">
        <f t="shared" si="3"/>
        <v xml:space="preserve"> </v>
      </c>
    </row>
    <row r="120" spans="1:11" s="158" customFormat="1" ht="21.75" customHeight="1" x14ac:dyDescent="0.3">
      <c r="A120" s="886">
        <v>5</v>
      </c>
      <c r="B120" s="149" t="s">
        <v>32</v>
      </c>
      <c r="C120" s="159" t="s">
        <v>1522</v>
      </c>
      <c r="D120" s="669"/>
      <c r="E120" s="680">
        <v>2011</v>
      </c>
      <c r="F120" s="1132" t="s">
        <v>1430</v>
      </c>
      <c r="G120" s="374"/>
      <c r="H120" s="886">
        <v>5</v>
      </c>
      <c r="I120" s="157"/>
      <c r="J120" s="590" t="str">
        <f t="shared" si="2"/>
        <v xml:space="preserve"> </v>
      </c>
      <c r="K120" s="591" t="str">
        <f t="shared" si="3"/>
        <v xml:space="preserve"> </v>
      </c>
    </row>
    <row r="121" spans="1:11" s="158" customFormat="1" ht="21.75" customHeight="1" x14ac:dyDescent="0.3">
      <c r="A121" s="886">
        <v>6</v>
      </c>
      <c r="B121" s="149" t="s">
        <v>32</v>
      </c>
      <c r="C121" s="159" t="s">
        <v>1520</v>
      </c>
      <c r="D121" s="669"/>
      <c r="E121" s="680">
        <v>2011</v>
      </c>
      <c r="F121" s="592" t="s">
        <v>1404</v>
      </c>
      <c r="G121" s="374"/>
      <c r="H121" s="886">
        <v>6</v>
      </c>
      <c r="I121" s="157"/>
      <c r="J121" s="590" t="str">
        <f t="shared" si="2"/>
        <v xml:space="preserve"> </v>
      </c>
      <c r="K121" s="591" t="str">
        <f t="shared" si="3"/>
        <v xml:space="preserve"> </v>
      </c>
    </row>
    <row r="122" spans="1:11" s="158" customFormat="1" ht="21.75" customHeight="1" x14ac:dyDescent="0.35">
      <c r="A122" s="886"/>
      <c r="B122" s="149"/>
      <c r="C122" s="159"/>
      <c r="D122" s="669"/>
      <c r="E122" s="680"/>
      <c r="F122" s="592"/>
      <c r="G122" s="374"/>
      <c r="H122" s="886"/>
      <c r="I122" s="157"/>
      <c r="J122" s="590" t="str">
        <f t="shared" si="2"/>
        <v xml:space="preserve"> </v>
      </c>
      <c r="K122" s="591" t="str">
        <f t="shared" si="3"/>
        <v xml:space="preserve"> </v>
      </c>
    </row>
    <row r="123" spans="1:11" s="158" customFormat="1" ht="21.75" customHeight="1" x14ac:dyDescent="0.3">
      <c r="A123" s="886"/>
      <c r="B123" s="149"/>
      <c r="C123" s="159"/>
      <c r="D123" s="669"/>
      <c r="E123" s="680" t="s">
        <v>1391</v>
      </c>
      <c r="F123" s="592"/>
      <c r="G123" s="374"/>
      <c r="H123" s="886"/>
      <c r="I123" s="157"/>
      <c r="J123" s="590" t="str">
        <f t="shared" si="2"/>
        <v xml:space="preserve"> </v>
      </c>
      <c r="K123" s="591" t="str">
        <f t="shared" si="3"/>
        <v xml:space="preserve"> </v>
      </c>
    </row>
    <row r="124" spans="1:11" s="158" customFormat="1" ht="21.75" customHeight="1" x14ac:dyDescent="0.3">
      <c r="A124" s="886">
        <v>1</v>
      </c>
      <c r="B124" s="149" t="s">
        <v>56</v>
      </c>
      <c r="C124" s="159" t="s">
        <v>1527</v>
      </c>
      <c r="D124" s="669"/>
      <c r="E124" s="680">
        <v>2011</v>
      </c>
      <c r="F124" s="592" t="s">
        <v>1432</v>
      </c>
      <c r="G124" s="374"/>
      <c r="H124" s="886">
        <v>1</v>
      </c>
      <c r="I124" s="157"/>
      <c r="J124" s="590" t="str">
        <f t="shared" si="2"/>
        <v xml:space="preserve"> </v>
      </c>
      <c r="K124" s="591" t="str">
        <f t="shared" si="3"/>
        <v xml:space="preserve"> </v>
      </c>
    </row>
    <row r="125" spans="1:11" s="158" customFormat="1" ht="23.25" customHeight="1" x14ac:dyDescent="0.3">
      <c r="A125" s="886">
        <v>2</v>
      </c>
      <c r="B125" s="149" t="s">
        <v>56</v>
      </c>
      <c r="C125" s="159" t="s">
        <v>1529</v>
      </c>
      <c r="D125" s="669"/>
      <c r="E125" s="680">
        <v>2011</v>
      </c>
      <c r="F125" s="1132" t="s">
        <v>1433</v>
      </c>
      <c r="G125" s="374"/>
      <c r="H125" s="886">
        <v>2</v>
      </c>
      <c r="I125" s="157"/>
      <c r="J125" s="590" t="str">
        <f t="shared" si="2"/>
        <v xml:space="preserve"> </v>
      </c>
      <c r="K125" s="591" t="str">
        <f t="shared" si="3"/>
        <v xml:space="preserve"> </v>
      </c>
    </row>
    <row r="126" spans="1:11" ht="23.25" customHeight="1" x14ac:dyDescent="0.3">
      <c r="A126" s="886">
        <v>3</v>
      </c>
      <c r="B126" s="149" t="s">
        <v>30</v>
      </c>
      <c r="C126" s="159" t="s">
        <v>1530</v>
      </c>
      <c r="D126" s="669"/>
      <c r="E126" s="680">
        <v>2011</v>
      </c>
      <c r="F126" s="592" t="s">
        <v>1433</v>
      </c>
      <c r="G126" s="374"/>
      <c r="H126" s="886">
        <v>3</v>
      </c>
      <c r="I126" s="157"/>
      <c r="J126" s="590" t="str">
        <f t="shared" si="2"/>
        <v xml:space="preserve"> </v>
      </c>
      <c r="K126" s="591" t="str">
        <f t="shared" si="3"/>
        <v xml:space="preserve"> </v>
      </c>
    </row>
    <row r="127" spans="1:11" s="156" customFormat="1" ht="23.25" customHeight="1" x14ac:dyDescent="0.3">
      <c r="A127" s="886">
        <v>4</v>
      </c>
      <c r="B127" s="149" t="s">
        <v>56</v>
      </c>
      <c r="C127" s="159" t="s">
        <v>1531</v>
      </c>
      <c r="D127" s="669"/>
      <c r="E127" s="680">
        <v>2011</v>
      </c>
      <c r="F127" s="592" t="s">
        <v>1402</v>
      </c>
      <c r="G127" s="374"/>
      <c r="H127" s="886">
        <v>4</v>
      </c>
      <c r="I127" s="157"/>
      <c r="J127" s="590" t="str">
        <f t="shared" si="2"/>
        <v xml:space="preserve"> </v>
      </c>
      <c r="K127" s="591" t="str">
        <f t="shared" si="3"/>
        <v xml:space="preserve"> </v>
      </c>
    </row>
    <row r="128" spans="1:11" s="165" customFormat="1" ht="23.25" customHeight="1" x14ac:dyDescent="0.3">
      <c r="A128" s="886">
        <v>5</v>
      </c>
      <c r="B128" s="149" t="s">
        <v>32</v>
      </c>
      <c r="C128" s="159" t="s">
        <v>1528</v>
      </c>
      <c r="D128" s="669"/>
      <c r="E128" s="680">
        <v>2011</v>
      </c>
      <c r="F128" s="592" t="s">
        <v>1404</v>
      </c>
      <c r="G128" s="374"/>
      <c r="H128" s="886">
        <v>5</v>
      </c>
      <c r="I128" s="157"/>
      <c r="J128" s="590" t="str">
        <f t="shared" si="2"/>
        <v xml:space="preserve"> </v>
      </c>
      <c r="K128" s="591" t="str">
        <f t="shared" si="3"/>
        <v xml:space="preserve"> </v>
      </c>
    </row>
    <row r="129" spans="1:11" s="156" customFormat="1" ht="23.25" customHeight="1" x14ac:dyDescent="0.3">
      <c r="A129" s="886">
        <v>6</v>
      </c>
      <c r="B129" s="149" t="s">
        <v>32</v>
      </c>
      <c r="C129" s="159" t="s">
        <v>1526</v>
      </c>
      <c r="D129" s="669"/>
      <c r="E129" s="680">
        <v>2011</v>
      </c>
      <c r="F129" s="592" t="s">
        <v>1404</v>
      </c>
      <c r="G129" s="374"/>
      <c r="H129" s="886">
        <v>6</v>
      </c>
      <c r="I129" s="157"/>
      <c r="J129" s="590" t="str">
        <f t="shared" ref="J129:J192" si="4">IF($D129="Заплыв №","ФИНИШ"," ")</f>
        <v xml:space="preserve"> </v>
      </c>
      <c r="K129" s="591" t="str">
        <f t="shared" ref="K129:K192" si="5">IF($D129="Заплыв №","ПРИМ."," ")</f>
        <v xml:space="preserve"> </v>
      </c>
    </row>
    <row r="130" spans="1:11" s="156" customFormat="1" ht="23.25" customHeight="1" x14ac:dyDescent="0.35">
      <c r="A130" s="886"/>
      <c r="B130" s="149"/>
      <c r="C130" s="159"/>
      <c r="D130" s="669"/>
      <c r="E130" s="680"/>
      <c r="F130" s="1132"/>
      <c r="G130" s="374"/>
      <c r="H130" s="886"/>
      <c r="I130" s="157"/>
      <c r="J130" s="590" t="str">
        <f t="shared" si="4"/>
        <v xml:space="preserve"> </v>
      </c>
      <c r="K130" s="591" t="str">
        <f t="shared" si="5"/>
        <v xml:space="preserve"> </v>
      </c>
    </row>
    <row r="131" spans="1:11" s="162" customFormat="1" ht="23.25" customHeight="1" x14ac:dyDescent="0.3">
      <c r="A131" s="886"/>
      <c r="B131" s="149"/>
      <c r="C131" s="159"/>
      <c r="D131" s="669"/>
      <c r="E131" s="680" t="s">
        <v>1392</v>
      </c>
      <c r="F131" s="592"/>
      <c r="G131" s="374"/>
      <c r="H131" s="886"/>
      <c r="I131" s="157"/>
      <c r="J131" s="590" t="str">
        <f t="shared" si="4"/>
        <v xml:space="preserve"> </v>
      </c>
      <c r="K131" s="591" t="str">
        <f t="shared" si="5"/>
        <v xml:space="preserve"> </v>
      </c>
    </row>
    <row r="132" spans="1:11" s="158" customFormat="1" ht="23.25" customHeight="1" x14ac:dyDescent="0.3">
      <c r="A132" s="886">
        <v>1</v>
      </c>
      <c r="B132" s="149" t="s">
        <v>31</v>
      </c>
      <c r="C132" s="159" t="s">
        <v>1533</v>
      </c>
      <c r="D132" s="669"/>
      <c r="E132" s="680">
        <v>2011</v>
      </c>
      <c r="F132" s="592" t="s">
        <v>573</v>
      </c>
      <c r="G132" s="374"/>
      <c r="H132" s="886">
        <v>1</v>
      </c>
      <c r="I132" s="157"/>
      <c r="J132" s="590" t="str">
        <f t="shared" si="4"/>
        <v xml:space="preserve"> </v>
      </c>
      <c r="K132" s="591" t="str">
        <f t="shared" si="5"/>
        <v xml:space="preserve"> </v>
      </c>
    </row>
    <row r="133" spans="1:11" s="162" customFormat="1" ht="23.25" customHeight="1" x14ac:dyDescent="0.3">
      <c r="A133" s="886">
        <v>2</v>
      </c>
      <c r="B133" s="149" t="s">
        <v>31</v>
      </c>
      <c r="C133" s="159" t="s">
        <v>1535</v>
      </c>
      <c r="D133" s="669"/>
      <c r="E133" s="680">
        <v>2011</v>
      </c>
      <c r="F133" s="592" t="s">
        <v>1404</v>
      </c>
      <c r="G133" s="374"/>
      <c r="H133" s="886">
        <v>2</v>
      </c>
      <c r="I133" s="157"/>
      <c r="J133" s="590" t="str">
        <f t="shared" si="4"/>
        <v xml:space="preserve"> </v>
      </c>
      <c r="K133" s="591" t="str">
        <f t="shared" si="5"/>
        <v xml:space="preserve"> </v>
      </c>
    </row>
    <row r="134" spans="1:11" ht="23.25" customHeight="1" x14ac:dyDescent="0.3">
      <c r="A134" s="886">
        <v>3</v>
      </c>
      <c r="B134" s="149" t="s">
        <v>31</v>
      </c>
      <c r="C134" s="159" t="s">
        <v>1536</v>
      </c>
      <c r="D134" s="669"/>
      <c r="E134" s="680">
        <v>2011</v>
      </c>
      <c r="F134" s="592" t="s">
        <v>1404</v>
      </c>
      <c r="G134" s="374"/>
      <c r="H134" s="886">
        <v>3</v>
      </c>
      <c r="I134" s="157"/>
      <c r="J134" s="590" t="str">
        <f t="shared" si="4"/>
        <v xml:space="preserve"> </v>
      </c>
      <c r="K134" s="591" t="str">
        <f t="shared" si="5"/>
        <v xml:space="preserve"> </v>
      </c>
    </row>
    <row r="135" spans="1:11" s="156" customFormat="1" ht="21.75" customHeight="1" x14ac:dyDescent="0.3">
      <c r="A135" s="886">
        <v>4</v>
      </c>
      <c r="B135" s="149" t="s">
        <v>31</v>
      </c>
      <c r="C135" s="159" t="s">
        <v>1537</v>
      </c>
      <c r="D135" s="669"/>
      <c r="E135" s="680">
        <v>2011</v>
      </c>
      <c r="F135" s="1131" t="s">
        <v>1402</v>
      </c>
      <c r="G135" s="374"/>
      <c r="H135" s="886">
        <v>4</v>
      </c>
      <c r="I135" s="157"/>
      <c r="J135" s="590" t="str">
        <f t="shared" si="4"/>
        <v xml:space="preserve"> </v>
      </c>
      <c r="K135" s="591" t="str">
        <f t="shared" si="5"/>
        <v xml:space="preserve"> </v>
      </c>
    </row>
    <row r="136" spans="1:11" s="156" customFormat="1" ht="21.75" customHeight="1" x14ac:dyDescent="0.3">
      <c r="A136" s="886">
        <v>5</v>
      </c>
      <c r="B136" s="149" t="s">
        <v>31</v>
      </c>
      <c r="C136" s="159" t="s">
        <v>1534</v>
      </c>
      <c r="D136" s="669"/>
      <c r="E136" s="680">
        <v>2011</v>
      </c>
      <c r="F136" s="592" t="s">
        <v>573</v>
      </c>
      <c r="G136" s="374"/>
      <c r="H136" s="886">
        <v>5</v>
      </c>
      <c r="I136" s="157"/>
      <c r="J136" s="590" t="str">
        <f t="shared" si="4"/>
        <v xml:space="preserve"> </v>
      </c>
      <c r="K136" s="591" t="str">
        <f t="shared" si="5"/>
        <v xml:space="preserve"> </v>
      </c>
    </row>
    <row r="137" spans="1:11" s="156" customFormat="1" ht="21.75" customHeight="1" x14ac:dyDescent="0.3">
      <c r="A137" s="886">
        <v>6</v>
      </c>
      <c r="B137" s="149" t="s">
        <v>31</v>
      </c>
      <c r="C137" s="159" t="s">
        <v>1532</v>
      </c>
      <c r="D137" s="669"/>
      <c r="E137" s="680">
        <v>2011</v>
      </c>
      <c r="F137" s="592" t="s">
        <v>573</v>
      </c>
      <c r="G137" s="374"/>
      <c r="H137" s="886">
        <v>6</v>
      </c>
      <c r="I137" s="157"/>
      <c r="J137" s="590" t="str">
        <f t="shared" si="4"/>
        <v xml:space="preserve"> </v>
      </c>
      <c r="K137" s="591" t="str">
        <f t="shared" si="5"/>
        <v xml:space="preserve"> </v>
      </c>
    </row>
    <row r="138" spans="1:11" s="156" customFormat="1" ht="21.75" customHeight="1" x14ac:dyDescent="0.35">
      <c r="A138" s="886"/>
      <c r="B138" s="149"/>
      <c r="C138" s="159"/>
      <c r="D138" s="669"/>
      <c r="E138" s="680"/>
      <c r="F138" s="592"/>
      <c r="G138" s="374"/>
      <c r="H138" s="886"/>
      <c r="I138" s="157"/>
      <c r="J138" s="590" t="str">
        <f t="shared" si="4"/>
        <v xml:space="preserve"> </v>
      </c>
      <c r="K138" s="591" t="str">
        <f t="shared" si="5"/>
        <v xml:space="preserve"> </v>
      </c>
    </row>
    <row r="139" spans="1:11" s="156" customFormat="1" ht="21.75" customHeight="1" x14ac:dyDescent="0.3">
      <c r="A139" s="886"/>
      <c r="B139" s="149"/>
      <c r="C139" s="159" t="s">
        <v>1538</v>
      </c>
      <c r="D139" s="669"/>
      <c r="E139" s="680"/>
      <c r="F139" s="592"/>
      <c r="G139" s="374"/>
      <c r="H139" s="886"/>
      <c r="I139" s="157"/>
      <c r="J139" s="590" t="str">
        <f t="shared" si="4"/>
        <v xml:space="preserve"> </v>
      </c>
      <c r="K139" s="591" t="str">
        <f t="shared" si="5"/>
        <v xml:space="preserve"> </v>
      </c>
    </row>
    <row r="140" spans="1:11" s="156" customFormat="1" ht="21.75" customHeight="1" x14ac:dyDescent="0.3">
      <c r="A140" s="886"/>
      <c r="B140" s="149"/>
      <c r="C140" s="159"/>
      <c r="D140" s="669"/>
      <c r="E140" s="680" t="s">
        <v>1393</v>
      </c>
      <c r="F140" s="592"/>
      <c r="G140" s="374"/>
      <c r="H140" s="886"/>
      <c r="I140" s="157"/>
      <c r="J140" s="590" t="str">
        <f t="shared" si="4"/>
        <v xml:space="preserve"> </v>
      </c>
      <c r="K140" s="591" t="str">
        <f t="shared" si="5"/>
        <v xml:space="preserve"> </v>
      </c>
    </row>
    <row r="141" spans="1:11" s="156" customFormat="1" ht="21.75" customHeight="1" x14ac:dyDescent="0.3">
      <c r="A141" s="886">
        <v>1</v>
      </c>
      <c r="B141" s="149" t="s">
        <v>30</v>
      </c>
      <c r="C141" s="159" t="s">
        <v>1540</v>
      </c>
      <c r="D141" s="669"/>
      <c r="E141" s="680">
        <v>2012</v>
      </c>
      <c r="F141" s="592" t="s">
        <v>573</v>
      </c>
      <c r="G141" s="374"/>
      <c r="H141" s="886">
        <v>1</v>
      </c>
      <c r="I141" s="157"/>
      <c r="J141" s="590" t="str">
        <f t="shared" si="4"/>
        <v xml:space="preserve"> </v>
      </c>
      <c r="K141" s="591" t="str">
        <f t="shared" si="5"/>
        <v xml:space="preserve"> </v>
      </c>
    </row>
    <row r="142" spans="1:11" s="156" customFormat="1" ht="21.75" customHeight="1" x14ac:dyDescent="0.3">
      <c r="A142" s="886">
        <v>2</v>
      </c>
      <c r="B142" s="149" t="s">
        <v>32</v>
      </c>
      <c r="C142" s="159" t="s">
        <v>1542</v>
      </c>
      <c r="D142" s="669"/>
      <c r="E142" s="680">
        <v>2012</v>
      </c>
      <c r="F142" s="592" t="s">
        <v>1404</v>
      </c>
      <c r="G142" s="374"/>
      <c r="H142" s="886">
        <v>2</v>
      </c>
      <c r="I142" s="157"/>
      <c r="J142" s="590" t="str">
        <f t="shared" si="4"/>
        <v xml:space="preserve"> </v>
      </c>
      <c r="K142" s="591" t="str">
        <f t="shared" si="5"/>
        <v xml:space="preserve"> </v>
      </c>
    </row>
    <row r="143" spans="1:11" s="156" customFormat="1" ht="21.75" customHeight="1" x14ac:dyDescent="0.3">
      <c r="A143" s="886">
        <v>3</v>
      </c>
      <c r="B143" s="149" t="s">
        <v>28</v>
      </c>
      <c r="C143" s="159" t="s">
        <v>1546</v>
      </c>
      <c r="D143" s="669"/>
      <c r="E143" s="680">
        <v>2012</v>
      </c>
      <c r="F143" s="592" t="s">
        <v>573</v>
      </c>
      <c r="G143" s="374"/>
      <c r="H143" s="886">
        <v>3</v>
      </c>
      <c r="I143" s="157"/>
      <c r="J143" s="590" t="str">
        <f t="shared" si="4"/>
        <v xml:space="preserve"> </v>
      </c>
      <c r="K143" s="591" t="str">
        <f t="shared" si="5"/>
        <v xml:space="preserve"> </v>
      </c>
    </row>
    <row r="144" spans="1:11" s="162" customFormat="1" ht="23.25" customHeight="1" x14ac:dyDescent="0.3">
      <c r="A144" s="886">
        <v>4</v>
      </c>
      <c r="B144" s="149" t="s">
        <v>32</v>
      </c>
      <c r="C144" s="159" t="s">
        <v>1543</v>
      </c>
      <c r="D144" s="669"/>
      <c r="E144" s="680">
        <v>2012</v>
      </c>
      <c r="F144" s="592" t="s">
        <v>1403</v>
      </c>
      <c r="G144" s="374"/>
      <c r="H144" s="886">
        <v>4</v>
      </c>
      <c r="I144" s="157"/>
      <c r="J144" s="590" t="str">
        <f t="shared" si="4"/>
        <v xml:space="preserve"> </v>
      </c>
      <c r="K144" s="591" t="str">
        <f t="shared" si="5"/>
        <v xml:space="preserve"> </v>
      </c>
    </row>
    <row r="145" spans="1:11" s="162" customFormat="1" ht="23.25" customHeight="1" x14ac:dyDescent="0.3">
      <c r="A145" s="886">
        <v>5</v>
      </c>
      <c r="B145" s="149" t="s">
        <v>32</v>
      </c>
      <c r="C145" s="159" t="s">
        <v>1541</v>
      </c>
      <c r="D145" s="669"/>
      <c r="E145" s="680">
        <v>2012</v>
      </c>
      <c r="F145" s="592" t="s">
        <v>1430</v>
      </c>
      <c r="G145" s="374"/>
      <c r="H145" s="886">
        <v>5</v>
      </c>
      <c r="I145" s="157"/>
      <c r="J145" s="590" t="str">
        <f t="shared" si="4"/>
        <v xml:space="preserve"> </v>
      </c>
      <c r="K145" s="591" t="str">
        <f t="shared" si="5"/>
        <v xml:space="preserve"> </v>
      </c>
    </row>
    <row r="146" spans="1:11" s="162" customFormat="1" ht="23.25" customHeight="1" x14ac:dyDescent="0.35">
      <c r="A146" s="886">
        <v>6</v>
      </c>
      <c r="B146" s="149"/>
      <c r="C146" s="159"/>
      <c r="D146" s="669"/>
      <c r="E146" s="680"/>
      <c r="F146" s="592"/>
      <c r="G146" s="374"/>
      <c r="H146" s="886">
        <v>6</v>
      </c>
      <c r="I146" s="157"/>
      <c r="J146" s="590" t="str">
        <f t="shared" si="4"/>
        <v xml:space="preserve"> </v>
      </c>
      <c r="K146" s="591" t="str">
        <f t="shared" si="5"/>
        <v xml:space="preserve"> </v>
      </c>
    </row>
    <row r="147" spans="1:11" s="162" customFormat="1" ht="23.25" customHeight="1" x14ac:dyDescent="0.35">
      <c r="A147" s="886"/>
      <c r="B147" s="149"/>
      <c r="C147" s="159"/>
      <c r="D147" s="669"/>
      <c r="E147" s="680"/>
      <c r="F147" s="1132"/>
      <c r="G147" s="374"/>
      <c r="H147" s="886"/>
      <c r="I147" s="157"/>
      <c r="J147" s="590" t="str">
        <f t="shared" si="4"/>
        <v xml:space="preserve"> </v>
      </c>
      <c r="K147" s="591" t="str">
        <f t="shared" si="5"/>
        <v xml:space="preserve"> </v>
      </c>
    </row>
    <row r="148" spans="1:11" s="162" customFormat="1" ht="23.25" customHeight="1" x14ac:dyDescent="0.3">
      <c r="A148" s="886"/>
      <c r="B148" s="149"/>
      <c r="C148" s="159"/>
      <c r="D148" s="669"/>
      <c r="E148" s="680" t="s">
        <v>1394</v>
      </c>
      <c r="F148" s="592"/>
      <c r="G148" s="374"/>
      <c r="H148" s="886"/>
      <c r="I148" s="157"/>
      <c r="J148" s="590" t="str">
        <f t="shared" si="4"/>
        <v xml:space="preserve"> </v>
      </c>
      <c r="K148" s="591" t="str">
        <f t="shared" si="5"/>
        <v xml:space="preserve"> </v>
      </c>
    </row>
    <row r="149" spans="1:11" s="162" customFormat="1" ht="23.25" customHeight="1" x14ac:dyDescent="0.3">
      <c r="A149" s="886">
        <v>1</v>
      </c>
      <c r="B149" s="149" t="s">
        <v>32</v>
      </c>
      <c r="C149" s="159" t="s">
        <v>1545</v>
      </c>
      <c r="D149" s="669"/>
      <c r="E149" s="680">
        <v>2012</v>
      </c>
      <c r="F149" s="592" t="s">
        <v>573</v>
      </c>
      <c r="G149" s="374"/>
      <c r="H149" s="886">
        <v>1</v>
      </c>
      <c r="I149" s="157"/>
      <c r="J149" s="590" t="str">
        <f t="shared" si="4"/>
        <v xml:space="preserve"> </v>
      </c>
      <c r="K149" s="591" t="str">
        <f t="shared" si="5"/>
        <v xml:space="preserve"> </v>
      </c>
    </row>
    <row r="150" spans="1:11" s="165" customFormat="1" ht="23.25" customHeight="1" x14ac:dyDescent="0.3">
      <c r="A150" s="886">
        <v>2</v>
      </c>
      <c r="B150" s="149" t="s">
        <v>30</v>
      </c>
      <c r="C150" s="159" t="s">
        <v>1548</v>
      </c>
      <c r="D150" s="669"/>
      <c r="E150" s="680">
        <v>2012</v>
      </c>
      <c r="F150" s="592" t="s">
        <v>1430</v>
      </c>
      <c r="G150" s="374"/>
      <c r="H150" s="886">
        <v>2</v>
      </c>
      <c r="I150" s="157"/>
      <c r="J150" s="590" t="str">
        <f t="shared" si="4"/>
        <v xml:space="preserve"> </v>
      </c>
      <c r="K150" s="591" t="str">
        <f t="shared" si="5"/>
        <v xml:space="preserve"> </v>
      </c>
    </row>
    <row r="151" spans="1:11" s="162" customFormat="1" ht="23.25" customHeight="1" x14ac:dyDescent="0.3">
      <c r="A151" s="886">
        <v>3</v>
      </c>
      <c r="B151" s="149" t="s">
        <v>27</v>
      </c>
      <c r="C151" s="159" t="s">
        <v>1550</v>
      </c>
      <c r="D151" s="669"/>
      <c r="E151" s="680">
        <v>2012</v>
      </c>
      <c r="F151" s="592" t="s">
        <v>1402</v>
      </c>
      <c r="G151" s="374"/>
      <c r="H151" s="886">
        <v>3</v>
      </c>
      <c r="I151" s="157"/>
      <c r="J151" s="590" t="str">
        <f t="shared" si="4"/>
        <v xml:space="preserve"> </v>
      </c>
      <c r="K151" s="591" t="str">
        <f t="shared" si="5"/>
        <v xml:space="preserve"> </v>
      </c>
    </row>
    <row r="152" spans="1:11" s="162" customFormat="1" ht="23.25" customHeight="1" x14ac:dyDescent="0.3">
      <c r="A152" s="886">
        <v>4</v>
      </c>
      <c r="B152" s="149" t="s">
        <v>32</v>
      </c>
      <c r="C152" s="159" t="s">
        <v>1549</v>
      </c>
      <c r="D152" s="669"/>
      <c r="E152" s="680">
        <v>2012</v>
      </c>
      <c r="F152" s="1132" t="s">
        <v>573</v>
      </c>
      <c r="G152" s="374"/>
      <c r="H152" s="886">
        <v>4</v>
      </c>
      <c r="I152" s="157"/>
      <c r="J152" s="590" t="str">
        <f t="shared" si="4"/>
        <v xml:space="preserve"> </v>
      </c>
      <c r="K152" s="591" t="str">
        <f t="shared" si="5"/>
        <v xml:space="preserve"> </v>
      </c>
    </row>
    <row r="153" spans="1:11" s="162" customFormat="1" ht="23.25" customHeight="1" x14ac:dyDescent="0.3">
      <c r="A153" s="886">
        <v>5</v>
      </c>
      <c r="B153" s="149" t="s">
        <v>32</v>
      </c>
      <c r="C153" s="159" t="s">
        <v>1547</v>
      </c>
      <c r="D153" s="669"/>
      <c r="E153" s="680">
        <v>2012</v>
      </c>
      <c r="F153" s="592" t="s">
        <v>573</v>
      </c>
      <c r="G153" s="374"/>
      <c r="H153" s="886">
        <v>5</v>
      </c>
      <c r="I153" s="157"/>
      <c r="J153" s="590" t="str">
        <f t="shared" si="4"/>
        <v xml:space="preserve"> </v>
      </c>
      <c r="K153" s="591" t="str">
        <f t="shared" si="5"/>
        <v xml:space="preserve"> </v>
      </c>
    </row>
    <row r="154" spans="1:11" s="162" customFormat="1" ht="23.25" customHeight="1" x14ac:dyDescent="0.3">
      <c r="A154" s="886">
        <v>6</v>
      </c>
      <c r="B154" s="149" t="s">
        <v>32</v>
      </c>
      <c r="C154" s="159" t="s">
        <v>1544</v>
      </c>
      <c r="D154" s="669"/>
      <c r="E154" s="680">
        <v>2012</v>
      </c>
      <c r="F154" s="592" t="s">
        <v>573</v>
      </c>
      <c r="G154" s="374"/>
      <c r="H154" s="886">
        <v>6</v>
      </c>
      <c r="I154" s="157"/>
      <c r="J154" s="590" t="str">
        <f t="shared" si="4"/>
        <v xml:space="preserve"> </v>
      </c>
      <c r="K154" s="591" t="str">
        <f t="shared" si="5"/>
        <v xml:space="preserve"> </v>
      </c>
    </row>
    <row r="155" spans="1:11" s="162" customFormat="1" ht="23.25" customHeight="1" x14ac:dyDescent="0.35">
      <c r="A155" s="886"/>
      <c r="B155" s="149"/>
      <c r="C155" s="159"/>
      <c r="D155" s="669"/>
      <c r="E155" s="680"/>
      <c r="F155" s="592"/>
      <c r="G155" s="374"/>
      <c r="H155" s="886"/>
      <c r="I155" s="157"/>
      <c r="J155" s="590" t="str">
        <f t="shared" si="4"/>
        <v xml:space="preserve"> </v>
      </c>
      <c r="K155" s="591" t="str">
        <f t="shared" si="5"/>
        <v xml:space="preserve"> </v>
      </c>
    </row>
    <row r="156" spans="1:11" s="162" customFormat="1" ht="23.25" customHeight="1" x14ac:dyDescent="0.3">
      <c r="A156" s="886"/>
      <c r="B156" s="149"/>
      <c r="C156" s="159"/>
      <c r="D156" s="669"/>
      <c r="E156" s="680" t="s">
        <v>1395</v>
      </c>
      <c r="F156" s="592"/>
      <c r="G156" s="374"/>
      <c r="H156" s="886"/>
      <c r="I156" s="157"/>
      <c r="J156" s="590" t="str">
        <f t="shared" si="4"/>
        <v xml:space="preserve"> </v>
      </c>
      <c r="K156" s="591" t="str">
        <f t="shared" si="5"/>
        <v xml:space="preserve"> </v>
      </c>
    </row>
    <row r="157" spans="1:11" s="165" customFormat="1" ht="23.25" customHeight="1" x14ac:dyDescent="0.3">
      <c r="A157" s="886">
        <v>1</v>
      </c>
      <c r="B157" s="149" t="s">
        <v>27</v>
      </c>
      <c r="C157" s="159" t="s">
        <v>1551</v>
      </c>
      <c r="D157" s="669"/>
      <c r="E157" s="680">
        <v>2012</v>
      </c>
      <c r="F157" s="1132" t="s">
        <v>1433</v>
      </c>
      <c r="G157" s="374"/>
      <c r="H157" s="886">
        <v>1</v>
      </c>
      <c r="I157" s="157"/>
      <c r="J157" s="590" t="str">
        <f t="shared" si="4"/>
        <v xml:space="preserve"> </v>
      </c>
      <c r="K157" s="591" t="str">
        <f t="shared" si="5"/>
        <v xml:space="preserve"> </v>
      </c>
    </row>
    <row r="158" spans="1:11" ht="23.25" customHeight="1" x14ac:dyDescent="0.3">
      <c r="A158" s="886">
        <v>2</v>
      </c>
      <c r="B158" s="149" t="s">
        <v>27</v>
      </c>
      <c r="C158" s="159" t="s">
        <v>1554</v>
      </c>
      <c r="D158" s="669"/>
      <c r="E158" s="680">
        <v>2012</v>
      </c>
      <c r="F158" s="592" t="s">
        <v>1432</v>
      </c>
      <c r="G158" s="374"/>
      <c r="H158" s="886">
        <v>2</v>
      </c>
      <c r="I158" s="157"/>
      <c r="J158" s="590" t="str">
        <f t="shared" si="4"/>
        <v xml:space="preserve"> </v>
      </c>
      <c r="K158" s="591" t="str">
        <f t="shared" si="5"/>
        <v xml:space="preserve"> </v>
      </c>
    </row>
    <row r="159" spans="1:11" s="166" customFormat="1" ht="23.25" customHeight="1" x14ac:dyDescent="0.3">
      <c r="A159" s="886">
        <v>3</v>
      </c>
      <c r="B159" s="149" t="s">
        <v>27</v>
      </c>
      <c r="C159" s="159" t="s">
        <v>1555</v>
      </c>
      <c r="D159" s="669"/>
      <c r="E159" s="680">
        <v>2012</v>
      </c>
      <c r="F159" s="592" t="s">
        <v>1431</v>
      </c>
      <c r="G159" s="374"/>
      <c r="H159" s="886">
        <v>3</v>
      </c>
      <c r="I159" s="157"/>
      <c r="J159" s="590" t="str">
        <f t="shared" si="4"/>
        <v xml:space="preserve"> </v>
      </c>
      <c r="K159" s="591" t="str">
        <f t="shared" si="5"/>
        <v xml:space="preserve"> </v>
      </c>
    </row>
    <row r="160" spans="1:11" s="166" customFormat="1" ht="23.25" customHeight="1" x14ac:dyDescent="0.3">
      <c r="A160" s="886">
        <v>4</v>
      </c>
      <c r="B160" s="149" t="s">
        <v>56</v>
      </c>
      <c r="C160" s="159" t="s">
        <v>1556</v>
      </c>
      <c r="D160" s="669"/>
      <c r="E160" s="680">
        <v>2012</v>
      </c>
      <c r="F160" s="592" t="s">
        <v>1402</v>
      </c>
      <c r="G160" s="374"/>
      <c r="H160" s="886">
        <v>4</v>
      </c>
      <c r="I160" s="157"/>
      <c r="J160" s="590" t="str">
        <f t="shared" si="4"/>
        <v xml:space="preserve"> </v>
      </c>
      <c r="K160" s="591" t="str">
        <f t="shared" si="5"/>
        <v xml:space="preserve"> </v>
      </c>
    </row>
    <row r="161" spans="1:11" s="166" customFormat="1" ht="23.25" customHeight="1" x14ac:dyDescent="0.3">
      <c r="A161" s="886">
        <v>5</v>
      </c>
      <c r="B161" s="149" t="s">
        <v>27</v>
      </c>
      <c r="C161" s="159" t="s">
        <v>1552</v>
      </c>
      <c r="D161" s="669"/>
      <c r="E161" s="680">
        <v>2012</v>
      </c>
      <c r="F161" s="592" t="s">
        <v>1432</v>
      </c>
      <c r="G161" s="374"/>
      <c r="H161" s="886">
        <v>5</v>
      </c>
      <c r="I161" s="157"/>
      <c r="J161" s="590" t="str">
        <f t="shared" si="4"/>
        <v xml:space="preserve"> </v>
      </c>
      <c r="K161" s="591" t="str">
        <f t="shared" si="5"/>
        <v xml:space="preserve"> </v>
      </c>
    </row>
    <row r="162" spans="1:11" s="158" customFormat="1" ht="23.25" customHeight="1" x14ac:dyDescent="0.3">
      <c r="A162" s="886">
        <v>6</v>
      </c>
      <c r="B162" s="149" t="s">
        <v>27</v>
      </c>
      <c r="C162" s="159" t="s">
        <v>1553</v>
      </c>
      <c r="D162" s="669"/>
      <c r="E162" s="680">
        <v>2012</v>
      </c>
      <c r="F162" s="592" t="s">
        <v>1432</v>
      </c>
      <c r="G162" s="374"/>
      <c r="H162" s="886">
        <v>6</v>
      </c>
      <c r="I162" s="157"/>
      <c r="J162" s="590" t="str">
        <f t="shared" si="4"/>
        <v xml:space="preserve"> </v>
      </c>
      <c r="K162" s="591" t="str">
        <f t="shared" si="5"/>
        <v xml:space="preserve"> </v>
      </c>
    </row>
    <row r="163" spans="1:11" ht="23.25" customHeight="1" x14ac:dyDescent="0.35">
      <c r="A163" s="886"/>
      <c r="B163" s="149"/>
      <c r="C163" s="159"/>
      <c r="D163" s="669"/>
      <c r="E163" s="680"/>
      <c r="F163" s="592"/>
      <c r="G163" s="374"/>
      <c r="H163" s="886"/>
      <c r="I163" s="157"/>
      <c r="J163" s="590" t="str">
        <f t="shared" si="4"/>
        <v xml:space="preserve"> </v>
      </c>
      <c r="K163" s="591" t="str">
        <f t="shared" si="5"/>
        <v xml:space="preserve"> </v>
      </c>
    </row>
    <row r="164" spans="1:11" s="156" customFormat="1" ht="23.25" customHeight="1" x14ac:dyDescent="0.3">
      <c r="A164" s="886"/>
      <c r="B164" s="149"/>
      <c r="C164" s="159"/>
      <c r="D164" s="669"/>
      <c r="E164" s="680" t="s">
        <v>1396</v>
      </c>
      <c r="F164" s="592"/>
      <c r="G164" s="374"/>
      <c r="H164" s="886"/>
      <c r="I164" s="157"/>
      <c r="J164" s="590" t="str">
        <f t="shared" si="4"/>
        <v xml:space="preserve"> </v>
      </c>
      <c r="K164" s="591" t="str">
        <f t="shared" si="5"/>
        <v xml:space="preserve"> </v>
      </c>
    </row>
    <row r="165" spans="1:11" s="165" customFormat="1" ht="22.5" customHeight="1" x14ac:dyDescent="0.3">
      <c r="A165" s="886">
        <v>1</v>
      </c>
      <c r="B165" s="149" t="s">
        <v>56</v>
      </c>
      <c r="C165" s="159" t="s">
        <v>1558</v>
      </c>
      <c r="D165" s="669"/>
      <c r="E165" s="680">
        <v>2012</v>
      </c>
      <c r="F165" s="592" t="s">
        <v>1403</v>
      </c>
      <c r="G165" s="374"/>
      <c r="H165" s="886">
        <v>1</v>
      </c>
      <c r="I165" s="157"/>
      <c r="J165" s="590" t="str">
        <f t="shared" si="4"/>
        <v xml:space="preserve"> </v>
      </c>
      <c r="K165" s="591" t="str">
        <f t="shared" si="5"/>
        <v xml:space="preserve"> </v>
      </c>
    </row>
    <row r="166" spans="1:11" s="156" customFormat="1" ht="22.5" customHeight="1" x14ac:dyDescent="0.3">
      <c r="A166" s="886">
        <v>2</v>
      </c>
      <c r="B166" s="149" t="s">
        <v>31</v>
      </c>
      <c r="C166" s="159" t="s">
        <v>1560</v>
      </c>
      <c r="D166" s="669"/>
      <c r="E166" s="680">
        <v>2012</v>
      </c>
      <c r="F166" s="592" t="s">
        <v>1402</v>
      </c>
      <c r="G166" s="374"/>
      <c r="H166" s="886">
        <v>2</v>
      </c>
      <c r="I166" s="157"/>
      <c r="J166" s="590" t="str">
        <f t="shared" si="4"/>
        <v xml:space="preserve"> </v>
      </c>
      <c r="K166" s="591" t="str">
        <f t="shared" si="5"/>
        <v xml:space="preserve"> </v>
      </c>
    </row>
    <row r="167" spans="1:11" s="156" customFormat="1" ht="22.5" customHeight="1" x14ac:dyDescent="0.3">
      <c r="A167" s="886">
        <v>3</v>
      </c>
      <c r="B167" s="149" t="s">
        <v>56</v>
      </c>
      <c r="C167" s="159" t="s">
        <v>1561</v>
      </c>
      <c r="D167" s="669"/>
      <c r="E167" s="680">
        <v>2012</v>
      </c>
      <c r="F167" s="592" t="s">
        <v>573</v>
      </c>
      <c r="G167" s="374"/>
      <c r="H167" s="886">
        <v>3</v>
      </c>
      <c r="I167" s="157"/>
      <c r="J167" s="590" t="str">
        <f t="shared" si="4"/>
        <v xml:space="preserve"> </v>
      </c>
      <c r="K167" s="591" t="str">
        <f t="shared" si="5"/>
        <v xml:space="preserve"> </v>
      </c>
    </row>
    <row r="168" spans="1:11" s="156" customFormat="1" ht="22.5" customHeight="1" x14ac:dyDescent="0.3">
      <c r="A168" s="886">
        <v>4</v>
      </c>
      <c r="B168" s="149" t="s">
        <v>30</v>
      </c>
      <c r="C168" s="159" t="s">
        <v>1562</v>
      </c>
      <c r="D168" s="669"/>
      <c r="E168" s="680">
        <v>2012</v>
      </c>
      <c r="F168" s="592" t="s">
        <v>1402</v>
      </c>
      <c r="G168" s="374"/>
      <c r="H168" s="886">
        <v>4</v>
      </c>
      <c r="I168" s="157"/>
      <c r="J168" s="590" t="str">
        <f t="shared" si="4"/>
        <v xml:space="preserve"> </v>
      </c>
      <c r="K168" s="591" t="str">
        <f t="shared" si="5"/>
        <v xml:space="preserve"> </v>
      </c>
    </row>
    <row r="169" spans="1:11" s="158" customFormat="1" ht="22.5" customHeight="1" x14ac:dyDescent="0.3">
      <c r="A169" s="886">
        <v>5</v>
      </c>
      <c r="B169" s="149" t="s">
        <v>56</v>
      </c>
      <c r="C169" s="159" t="s">
        <v>1559</v>
      </c>
      <c r="D169" s="669"/>
      <c r="E169" s="680">
        <v>2012</v>
      </c>
      <c r="F169" s="592" t="s">
        <v>1403</v>
      </c>
      <c r="G169" s="374"/>
      <c r="H169" s="886">
        <v>5</v>
      </c>
      <c r="I169" s="157"/>
      <c r="J169" s="590" t="str">
        <f t="shared" si="4"/>
        <v xml:space="preserve"> </v>
      </c>
      <c r="K169" s="591" t="str">
        <f t="shared" si="5"/>
        <v xml:space="preserve"> </v>
      </c>
    </row>
    <row r="170" spans="1:11" s="158" customFormat="1" ht="22.5" customHeight="1" x14ac:dyDescent="0.3">
      <c r="A170" s="886">
        <v>6</v>
      </c>
      <c r="B170" s="149" t="s">
        <v>56</v>
      </c>
      <c r="C170" s="159" t="s">
        <v>1557</v>
      </c>
      <c r="D170" s="669"/>
      <c r="E170" s="680">
        <v>2012</v>
      </c>
      <c r="F170" s="592" t="s">
        <v>1433</v>
      </c>
      <c r="G170" s="374"/>
      <c r="H170" s="886">
        <v>6</v>
      </c>
      <c r="I170" s="157"/>
      <c r="J170" s="590" t="str">
        <f t="shared" si="4"/>
        <v xml:space="preserve"> </v>
      </c>
      <c r="K170" s="591" t="str">
        <f t="shared" si="5"/>
        <v xml:space="preserve"> </v>
      </c>
    </row>
    <row r="171" spans="1:11" s="158" customFormat="1" ht="22.5" customHeight="1" x14ac:dyDescent="0.35">
      <c r="A171" s="886"/>
      <c r="B171" s="149"/>
      <c r="C171" s="159"/>
      <c r="D171" s="669"/>
      <c r="E171" s="680"/>
      <c r="F171" s="592"/>
      <c r="G171" s="374"/>
      <c r="H171" s="886"/>
      <c r="I171" s="157"/>
      <c r="J171" s="590" t="str">
        <f t="shared" si="4"/>
        <v xml:space="preserve"> </v>
      </c>
      <c r="K171" s="591" t="str">
        <f t="shared" si="5"/>
        <v xml:space="preserve"> </v>
      </c>
    </row>
    <row r="172" spans="1:11" s="165" customFormat="1" ht="22.5" customHeight="1" x14ac:dyDescent="0.3">
      <c r="A172" s="886"/>
      <c r="B172" s="149"/>
      <c r="C172" s="159" t="s">
        <v>1563</v>
      </c>
      <c r="D172" s="669"/>
      <c r="E172" s="680"/>
      <c r="F172" s="592"/>
      <c r="G172" s="374"/>
      <c r="H172" s="886"/>
      <c r="I172" s="157"/>
      <c r="J172" s="590" t="str">
        <f t="shared" si="4"/>
        <v xml:space="preserve"> </v>
      </c>
      <c r="K172" s="591" t="str">
        <f t="shared" si="5"/>
        <v xml:space="preserve"> </v>
      </c>
    </row>
    <row r="173" spans="1:11" s="158" customFormat="1" ht="22.5" customHeight="1" x14ac:dyDescent="0.3">
      <c r="A173" s="886"/>
      <c r="B173" s="149"/>
      <c r="C173" s="159"/>
      <c r="D173" s="669"/>
      <c r="E173" s="680" t="s">
        <v>1397</v>
      </c>
      <c r="F173" s="592"/>
      <c r="G173" s="374"/>
      <c r="H173" s="886"/>
      <c r="I173" s="157"/>
      <c r="J173" s="590" t="str">
        <f t="shared" si="4"/>
        <v xml:space="preserve"> </v>
      </c>
      <c r="K173" s="591" t="str">
        <f t="shared" si="5"/>
        <v xml:space="preserve"> </v>
      </c>
    </row>
    <row r="174" spans="1:11" s="158" customFormat="1" ht="22.5" customHeight="1" x14ac:dyDescent="0.35">
      <c r="A174" s="886">
        <v>1</v>
      </c>
      <c r="B174" s="149"/>
      <c r="C174" s="159"/>
      <c r="D174" s="669"/>
      <c r="E174" s="680"/>
      <c r="F174" s="592"/>
      <c r="G174" s="374"/>
      <c r="H174" s="886">
        <v>1</v>
      </c>
      <c r="I174" s="157"/>
      <c r="J174" s="590" t="str">
        <f t="shared" si="4"/>
        <v xml:space="preserve"> </v>
      </c>
      <c r="K174" s="591" t="str">
        <f t="shared" si="5"/>
        <v xml:space="preserve"> </v>
      </c>
    </row>
    <row r="175" spans="1:11" s="158" customFormat="1" ht="22.5" customHeight="1" x14ac:dyDescent="0.3">
      <c r="A175" s="886">
        <v>2</v>
      </c>
      <c r="B175" s="149" t="s">
        <v>30</v>
      </c>
      <c r="C175" s="159" t="s">
        <v>1564</v>
      </c>
      <c r="D175" s="669"/>
      <c r="E175" s="680">
        <v>2010</v>
      </c>
      <c r="F175" s="592" t="s">
        <v>1403</v>
      </c>
      <c r="G175" s="374"/>
      <c r="H175" s="886">
        <v>2</v>
      </c>
      <c r="I175" s="157"/>
      <c r="J175" s="590" t="str">
        <f t="shared" si="4"/>
        <v xml:space="preserve"> </v>
      </c>
      <c r="K175" s="591" t="str">
        <f t="shared" si="5"/>
        <v xml:space="preserve"> </v>
      </c>
    </row>
    <row r="176" spans="1:11" s="158" customFormat="1" ht="22.5" customHeight="1" x14ac:dyDescent="0.3">
      <c r="A176" s="886">
        <v>3</v>
      </c>
      <c r="B176" s="149" t="s">
        <v>50</v>
      </c>
      <c r="C176" s="159" t="s">
        <v>1566</v>
      </c>
      <c r="D176" s="669"/>
      <c r="E176" s="680">
        <v>2010</v>
      </c>
      <c r="F176" s="592" t="s">
        <v>1403</v>
      </c>
      <c r="G176" s="374"/>
      <c r="H176" s="886">
        <v>3</v>
      </c>
      <c r="I176" s="157"/>
      <c r="J176" s="590" t="str">
        <f t="shared" si="4"/>
        <v xml:space="preserve"> </v>
      </c>
      <c r="K176" s="591" t="str">
        <f t="shared" si="5"/>
        <v xml:space="preserve"> </v>
      </c>
    </row>
    <row r="177" spans="1:11" s="158" customFormat="1" ht="22.5" customHeight="1" x14ac:dyDescent="0.3">
      <c r="A177" s="886">
        <v>4</v>
      </c>
      <c r="B177" s="149" t="s">
        <v>30</v>
      </c>
      <c r="C177" s="159" t="s">
        <v>1565</v>
      </c>
      <c r="D177" s="669"/>
      <c r="E177" s="680">
        <v>2010</v>
      </c>
      <c r="F177" s="592" t="s">
        <v>1402</v>
      </c>
      <c r="G177" s="374"/>
      <c r="H177" s="886">
        <v>4</v>
      </c>
      <c r="I177" s="157"/>
      <c r="J177" s="590" t="str">
        <f t="shared" si="4"/>
        <v xml:space="preserve"> </v>
      </c>
      <c r="K177" s="591" t="str">
        <f t="shared" si="5"/>
        <v xml:space="preserve"> </v>
      </c>
    </row>
    <row r="178" spans="1:11" s="158" customFormat="1" ht="22.5" customHeight="1" x14ac:dyDescent="0.3">
      <c r="A178" s="886">
        <v>5</v>
      </c>
      <c r="B178" s="149" t="s">
        <v>56</v>
      </c>
      <c r="C178" s="159" t="s">
        <v>1447</v>
      </c>
      <c r="D178" s="669"/>
      <c r="E178" s="680">
        <v>2010</v>
      </c>
      <c r="F178" s="592" t="s">
        <v>1432</v>
      </c>
      <c r="G178" s="374"/>
      <c r="H178" s="886">
        <v>5</v>
      </c>
      <c r="I178" s="157"/>
      <c r="J178" s="590" t="str">
        <f t="shared" si="4"/>
        <v xml:space="preserve"> </v>
      </c>
      <c r="K178" s="591" t="str">
        <f t="shared" si="5"/>
        <v xml:space="preserve"> </v>
      </c>
    </row>
    <row r="179" spans="1:11" s="158" customFormat="1" ht="22.5" customHeight="1" x14ac:dyDescent="0.35">
      <c r="A179" s="886">
        <v>6</v>
      </c>
      <c r="B179" s="149"/>
      <c r="C179" s="159"/>
      <c r="D179" s="669"/>
      <c r="E179" s="680"/>
      <c r="F179" s="592"/>
      <c r="G179" s="374"/>
      <c r="H179" s="886">
        <v>6</v>
      </c>
      <c r="I179" s="157"/>
      <c r="J179" s="590" t="str">
        <f t="shared" si="4"/>
        <v xml:space="preserve"> </v>
      </c>
      <c r="K179" s="591" t="str">
        <f t="shared" si="5"/>
        <v xml:space="preserve"> </v>
      </c>
    </row>
    <row r="180" spans="1:11" s="158" customFormat="1" ht="22.5" customHeight="1" x14ac:dyDescent="0.3">
      <c r="A180" s="886"/>
      <c r="B180" s="149"/>
      <c r="C180" s="159" t="s">
        <v>1574</v>
      </c>
      <c r="D180" s="669"/>
      <c r="E180" s="680"/>
      <c r="F180" s="592"/>
      <c r="G180" s="374"/>
      <c r="H180" s="886"/>
      <c r="I180" s="157"/>
      <c r="J180" s="590" t="str">
        <f t="shared" si="4"/>
        <v xml:space="preserve"> </v>
      </c>
      <c r="K180" s="591" t="str">
        <f t="shared" si="5"/>
        <v xml:space="preserve"> </v>
      </c>
    </row>
    <row r="181" spans="1:11" s="158" customFormat="1" ht="22.5" customHeight="1" x14ac:dyDescent="0.3">
      <c r="A181" s="886"/>
      <c r="B181" s="149"/>
      <c r="C181" s="159"/>
      <c r="D181" s="669"/>
      <c r="E181" s="680" t="s">
        <v>1398</v>
      </c>
      <c r="F181" s="592"/>
      <c r="G181" s="374"/>
      <c r="H181" s="886"/>
      <c r="I181" s="157"/>
      <c r="J181" s="590" t="str">
        <f t="shared" si="4"/>
        <v xml:space="preserve"> </v>
      </c>
      <c r="K181" s="591" t="str">
        <f t="shared" si="5"/>
        <v xml:space="preserve"> </v>
      </c>
    </row>
    <row r="182" spans="1:11" s="158" customFormat="1" ht="22.5" customHeight="1" x14ac:dyDescent="0.35">
      <c r="A182" s="886">
        <v>1</v>
      </c>
      <c r="B182" s="149"/>
      <c r="C182" s="159"/>
      <c r="D182" s="669"/>
      <c r="E182" s="680"/>
      <c r="F182" s="592"/>
      <c r="G182" s="374"/>
      <c r="H182" s="886">
        <v>1</v>
      </c>
      <c r="I182" s="157"/>
      <c r="J182" s="590" t="str">
        <f t="shared" si="4"/>
        <v xml:space="preserve"> </v>
      </c>
      <c r="K182" s="591" t="str">
        <f t="shared" si="5"/>
        <v xml:space="preserve"> </v>
      </c>
    </row>
    <row r="183" spans="1:11" s="158" customFormat="1" ht="22.5" customHeight="1" x14ac:dyDescent="0.3">
      <c r="A183" s="886">
        <v>2</v>
      </c>
      <c r="B183" s="149" t="s">
        <v>30</v>
      </c>
      <c r="C183" s="159" t="s">
        <v>1466</v>
      </c>
      <c r="D183" s="669"/>
      <c r="E183" s="680">
        <v>2011</v>
      </c>
      <c r="F183" s="592" t="s">
        <v>573</v>
      </c>
      <c r="G183" s="374"/>
      <c r="H183" s="886">
        <v>2</v>
      </c>
      <c r="I183" s="157"/>
      <c r="J183" s="590" t="str">
        <f t="shared" si="4"/>
        <v xml:space="preserve"> </v>
      </c>
      <c r="K183" s="591" t="str">
        <f t="shared" si="5"/>
        <v xml:space="preserve"> </v>
      </c>
    </row>
    <row r="184" spans="1:11" s="158" customFormat="1" ht="22.5" customHeight="1" x14ac:dyDescent="0.3">
      <c r="A184" s="886">
        <v>3</v>
      </c>
      <c r="B184" s="149" t="s">
        <v>30</v>
      </c>
      <c r="C184" s="159" t="s">
        <v>1453</v>
      </c>
      <c r="D184" s="669"/>
      <c r="E184" s="680">
        <v>2011</v>
      </c>
      <c r="F184" s="592" t="s">
        <v>573</v>
      </c>
      <c r="G184" s="374"/>
      <c r="H184" s="886">
        <v>3</v>
      </c>
      <c r="I184" s="157"/>
      <c r="J184" s="590" t="str">
        <f t="shared" si="4"/>
        <v xml:space="preserve"> </v>
      </c>
      <c r="K184" s="591" t="str">
        <f t="shared" si="5"/>
        <v xml:space="preserve"> </v>
      </c>
    </row>
    <row r="185" spans="1:11" s="165" customFormat="1" ht="22.5" customHeight="1" x14ac:dyDescent="0.3">
      <c r="A185" s="886">
        <v>4</v>
      </c>
      <c r="B185" s="149" t="s">
        <v>31</v>
      </c>
      <c r="C185" s="159" t="s">
        <v>1460</v>
      </c>
      <c r="D185" s="669"/>
      <c r="E185" s="680">
        <v>2011</v>
      </c>
      <c r="F185" s="592" t="s">
        <v>573</v>
      </c>
      <c r="G185" s="374"/>
      <c r="H185" s="886">
        <v>4</v>
      </c>
      <c r="I185" s="157"/>
      <c r="J185" s="590" t="str">
        <f t="shared" si="4"/>
        <v xml:space="preserve"> </v>
      </c>
      <c r="K185" s="591" t="str">
        <f t="shared" si="5"/>
        <v xml:space="preserve"> </v>
      </c>
    </row>
    <row r="186" spans="1:11" s="158" customFormat="1" ht="22.5" customHeight="1" x14ac:dyDescent="0.3">
      <c r="A186" s="886">
        <v>5</v>
      </c>
      <c r="B186" s="149" t="s">
        <v>31</v>
      </c>
      <c r="C186" s="159" t="s">
        <v>1573</v>
      </c>
      <c r="D186" s="669"/>
      <c r="E186" s="680">
        <v>2012</v>
      </c>
      <c r="F186" s="592" t="s">
        <v>1433</v>
      </c>
      <c r="G186" s="374"/>
      <c r="H186" s="886">
        <v>5</v>
      </c>
      <c r="I186" s="157"/>
      <c r="J186" s="590" t="str">
        <f t="shared" si="4"/>
        <v xml:space="preserve"> </v>
      </c>
      <c r="K186" s="591" t="str">
        <f t="shared" si="5"/>
        <v xml:space="preserve"> </v>
      </c>
    </row>
    <row r="187" spans="1:11" s="158" customFormat="1" ht="22.5" customHeight="1" x14ac:dyDescent="0.35">
      <c r="A187" s="886">
        <v>6</v>
      </c>
      <c r="B187" s="149"/>
      <c r="C187" s="159"/>
      <c r="D187" s="669"/>
      <c r="E187" s="680"/>
      <c r="F187" s="592"/>
      <c r="G187" s="374"/>
      <c r="H187" s="886">
        <v>6</v>
      </c>
      <c r="I187" s="157"/>
      <c r="J187" s="590" t="str">
        <f t="shared" si="4"/>
        <v xml:space="preserve"> </v>
      </c>
      <c r="K187" s="591" t="str">
        <f t="shared" si="5"/>
        <v xml:space="preserve"> </v>
      </c>
    </row>
    <row r="188" spans="1:11" s="158" customFormat="1" ht="22.5" customHeight="1" x14ac:dyDescent="0.35">
      <c r="A188" s="886"/>
      <c r="B188" s="149"/>
      <c r="C188" s="159"/>
      <c r="D188" s="669"/>
      <c r="E188" s="680"/>
      <c r="F188" s="592"/>
      <c r="G188" s="374"/>
      <c r="H188" s="886"/>
      <c r="I188" s="157"/>
      <c r="J188" s="590" t="str">
        <f t="shared" si="4"/>
        <v xml:space="preserve"> </v>
      </c>
      <c r="K188" s="591" t="str">
        <f t="shared" si="5"/>
        <v xml:space="preserve"> </v>
      </c>
    </row>
    <row r="189" spans="1:11" s="158" customFormat="1" ht="22.5" customHeight="1" x14ac:dyDescent="0.3">
      <c r="A189" s="886"/>
      <c r="B189" s="149"/>
      <c r="C189" s="159"/>
      <c r="D189" s="669"/>
      <c r="E189" s="680" t="s">
        <v>1399</v>
      </c>
      <c r="F189" s="592"/>
      <c r="G189" s="374"/>
      <c r="H189" s="886"/>
      <c r="I189" s="157"/>
      <c r="J189" s="590" t="str">
        <f t="shared" si="4"/>
        <v xml:space="preserve"> </v>
      </c>
      <c r="K189" s="591" t="str">
        <f t="shared" si="5"/>
        <v xml:space="preserve"> </v>
      </c>
    </row>
    <row r="190" spans="1:11" ht="22.5" customHeight="1" x14ac:dyDescent="0.3">
      <c r="A190" s="886">
        <v>1</v>
      </c>
      <c r="B190" s="149" t="s">
        <v>31</v>
      </c>
      <c r="C190" s="159" t="s">
        <v>1568</v>
      </c>
      <c r="D190" s="669"/>
      <c r="E190" s="680">
        <v>2011</v>
      </c>
      <c r="F190" s="592" t="s">
        <v>573</v>
      </c>
      <c r="G190" s="374"/>
      <c r="H190" s="886">
        <v>1</v>
      </c>
      <c r="I190" s="157"/>
      <c r="J190" s="590" t="str">
        <f t="shared" si="4"/>
        <v xml:space="preserve"> </v>
      </c>
      <c r="K190" s="591" t="str">
        <f t="shared" si="5"/>
        <v xml:space="preserve"> </v>
      </c>
    </row>
    <row r="191" spans="1:11" ht="22.5" customHeight="1" x14ac:dyDescent="0.3">
      <c r="A191" s="886">
        <v>2</v>
      </c>
      <c r="B191" s="149" t="s">
        <v>7</v>
      </c>
      <c r="C191" s="159" t="s">
        <v>1570</v>
      </c>
      <c r="D191" s="669"/>
      <c r="E191" s="680">
        <v>2011</v>
      </c>
      <c r="F191" s="592" t="s">
        <v>573</v>
      </c>
      <c r="G191" s="374"/>
      <c r="H191" s="886">
        <v>2</v>
      </c>
      <c r="I191" s="157"/>
      <c r="J191" s="590" t="str">
        <f t="shared" si="4"/>
        <v xml:space="preserve"> </v>
      </c>
      <c r="K191" s="591" t="str">
        <f t="shared" si="5"/>
        <v xml:space="preserve"> </v>
      </c>
    </row>
    <row r="192" spans="1:11" s="156" customFormat="1" ht="22.5" customHeight="1" x14ac:dyDescent="0.3">
      <c r="A192" s="886">
        <v>3</v>
      </c>
      <c r="B192" s="149" t="s">
        <v>50</v>
      </c>
      <c r="C192" s="159" t="s">
        <v>1572</v>
      </c>
      <c r="D192" s="669"/>
      <c r="E192" s="680">
        <v>2011</v>
      </c>
      <c r="F192" s="592" t="s">
        <v>1403</v>
      </c>
      <c r="G192" s="374"/>
      <c r="H192" s="886">
        <v>3</v>
      </c>
      <c r="I192" s="157"/>
      <c r="J192" s="590" t="str">
        <f t="shared" si="4"/>
        <v xml:space="preserve"> </v>
      </c>
      <c r="K192" s="591" t="str">
        <f t="shared" si="5"/>
        <v xml:space="preserve"> </v>
      </c>
    </row>
    <row r="193" spans="1:11" s="165" customFormat="1" ht="22.5" customHeight="1" x14ac:dyDescent="0.3">
      <c r="A193" s="886">
        <v>4</v>
      </c>
      <c r="B193" s="149" t="s">
        <v>50</v>
      </c>
      <c r="C193" s="159" t="s">
        <v>1571</v>
      </c>
      <c r="D193" s="669"/>
      <c r="E193" s="680">
        <v>2011</v>
      </c>
      <c r="F193" s="592" t="s">
        <v>1403</v>
      </c>
      <c r="G193" s="374"/>
      <c r="H193" s="886">
        <v>4</v>
      </c>
      <c r="I193" s="157"/>
      <c r="J193" s="590" t="str">
        <f t="shared" ref="J193:J256" si="6">IF($D193="Заплыв №","ФИНИШ"," ")</f>
        <v xml:space="preserve"> </v>
      </c>
      <c r="K193" s="591" t="str">
        <f t="shared" ref="K193:K256" si="7">IF($D193="Заплыв №","ПРИМ."," ")</f>
        <v xml:space="preserve"> </v>
      </c>
    </row>
    <row r="194" spans="1:11" s="156" customFormat="1" ht="22.5" customHeight="1" x14ac:dyDescent="0.3">
      <c r="A194" s="886">
        <v>5</v>
      </c>
      <c r="B194" s="149" t="s">
        <v>7</v>
      </c>
      <c r="C194" s="159" t="s">
        <v>1569</v>
      </c>
      <c r="D194" s="669"/>
      <c r="E194" s="680">
        <v>2011</v>
      </c>
      <c r="F194" s="592" t="s">
        <v>573</v>
      </c>
      <c r="G194" s="374"/>
      <c r="H194" s="886">
        <v>5</v>
      </c>
      <c r="I194" s="157"/>
      <c r="J194" s="590" t="str">
        <f t="shared" si="6"/>
        <v xml:space="preserve"> </v>
      </c>
      <c r="K194" s="591" t="str">
        <f t="shared" si="7"/>
        <v xml:space="preserve"> </v>
      </c>
    </row>
    <row r="195" spans="1:11" s="156" customFormat="1" ht="22.5" customHeight="1" x14ac:dyDescent="0.3">
      <c r="A195" s="886">
        <v>6</v>
      </c>
      <c r="B195" s="149" t="s">
        <v>31</v>
      </c>
      <c r="C195" s="159" t="s">
        <v>1567</v>
      </c>
      <c r="D195" s="669"/>
      <c r="E195" s="680">
        <v>2011</v>
      </c>
      <c r="F195" s="592" t="s">
        <v>573</v>
      </c>
      <c r="G195" s="374"/>
      <c r="H195" s="886">
        <v>6</v>
      </c>
      <c r="I195" s="157"/>
      <c r="J195" s="590" t="str">
        <f t="shared" si="6"/>
        <v xml:space="preserve"> </v>
      </c>
      <c r="K195" s="591" t="str">
        <f t="shared" si="7"/>
        <v xml:space="preserve"> </v>
      </c>
    </row>
    <row r="196" spans="1:11" s="156" customFormat="1" ht="22.5" customHeight="1" x14ac:dyDescent="0.35">
      <c r="A196" s="886"/>
      <c r="B196" s="149"/>
      <c r="C196" s="159"/>
      <c r="D196" s="669"/>
      <c r="E196" s="680"/>
      <c r="F196" s="592"/>
      <c r="G196" s="374"/>
      <c r="H196" s="886"/>
      <c r="I196" s="157"/>
      <c r="J196" s="590" t="str">
        <f t="shared" si="6"/>
        <v xml:space="preserve"> </v>
      </c>
      <c r="K196" s="591" t="str">
        <f t="shared" si="7"/>
        <v xml:space="preserve"> </v>
      </c>
    </row>
    <row r="197" spans="1:11" s="158" customFormat="1" ht="22.5" customHeight="1" x14ac:dyDescent="0.3">
      <c r="A197" s="886"/>
      <c r="B197" s="149"/>
      <c r="C197" s="159" t="s">
        <v>1575</v>
      </c>
      <c r="D197" s="669"/>
      <c r="E197" s="680"/>
      <c r="F197" s="592"/>
      <c r="G197" s="374"/>
      <c r="H197" s="886"/>
      <c r="I197" s="157"/>
      <c r="J197" s="590" t="str">
        <f t="shared" si="6"/>
        <v xml:space="preserve"> </v>
      </c>
      <c r="K197" s="591" t="str">
        <f t="shared" si="7"/>
        <v xml:space="preserve"> </v>
      </c>
    </row>
    <row r="198" spans="1:11" s="158" customFormat="1" ht="22.5" customHeight="1" x14ac:dyDescent="0.3">
      <c r="A198" s="886"/>
      <c r="B198" s="149"/>
      <c r="C198" s="159"/>
      <c r="D198" s="669"/>
      <c r="E198" s="680" t="s">
        <v>1400</v>
      </c>
      <c r="F198" s="592"/>
      <c r="G198" s="374"/>
      <c r="H198" s="886"/>
      <c r="I198" s="157"/>
      <c r="J198" s="590" t="str">
        <f t="shared" si="6"/>
        <v xml:space="preserve"> </v>
      </c>
      <c r="K198" s="591" t="str">
        <f t="shared" si="7"/>
        <v xml:space="preserve"> </v>
      </c>
    </row>
    <row r="199" spans="1:11" s="158" customFormat="1" ht="22.5" customHeight="1" x14ac:dyDescent="0.3">
      <c r="A199" s="886">
        <v>1</v>
      </c>
      <c r="B199" s="149" t="s">
        <v>31</v>
      </c>
      <c r="C199" s="159" t="s">
        <v>1499</v>
      </c>
      <c r="D199" s="669"/>
      <c r="E199" s="680">
        <v>2010</v>
      </c>
      <c r="F199" s="592" t="s">
        <v>573</v>
      </c>
      <c r="G199" s="374"/>
      <c r="H199" s="886">
        <v>1</v>
      </c>
      <c r="I199" s="157"/>
      <c r="J199" s="590" t="str">
        <f t="shared" si="6"/>
        <v xml:space="preserve"> </v>
      </c>
      <c r="K199" s="591" t="str">
        <f t="shared" si="7"/>
        <v xml:space="preserve"> </v>
      </c>
    </row>
    <row r="200" spans="1:11" s="165" customFormat="1" ht="22.5" customHeight="1" x14ac:dyDescent="0.3">
      <c r="A200" s="886">
        <v>2</v>
      </c>
      <c r="B200" s="149" t="s">
        <v>30</v>
      </c>
      <c r="C200" s="159" t="s">
        <v>1576</v>
      </c>
      <c r="D200" s="669"/>
      <c r="E200" s="680">
        <v>2010</v>
      </c>
      <c r="F200" s="592" t="s">
        <v>573</v>
      </c>
      <c r="G200" s="374"/>
      <c r="H200" s="886">
        <v>2</v>
      </c>
      <c r="I200" s="157"/>
      <c r="J200" s="590" t="str">
        <f t="shared" si="6"/>
        <v xml:space="preserve"> </v>
      </c>
      <c r="K200" s="591" t="str">
        <f t="shared" si="7"/>
        <v xml:space="preserve"> </v>
      </c>
    </row>
    <row r="201" spans="1:11" s="158" customFormat="1" ht="23.25" customHeight="1" x14ac:dyDescent="0.3">
      <c r="A201" s="886">
        <v>3</v>
      </c>
      <c r="B201" s="149" t="s">
        <v>30</v>
      </c>
      <c r="C201" s="159" t="s">
        <v>1578</v>
      </c>
      <c r="D201" s="669"/>
      <c r="E201" s="680">
        <v>2010</v>
      </c>
      <c r="F201" s="592" t="s">
        <v>573</v>
      </c>
      <c r="G201" s="374"/>
      <c r="H201" s="886">
        <v>3</v>
      </c>
      <c r="I201" s="157"/>
      <c r="J201" s="590" t="str">
        <f t="shared" si="6"/>
        <v xml:space="preserve"> </v>
      </c>
      <c r="K201" s="591" t="str">
        <f t="shared" si="7"/>
        <v xml:space="preserve"> </v>
      </c>
    </row>
    <row r="202" spans="1:11" ht="23.25" customHeight="1" x14ac:dyDescent="0.3">
      <c r="A202" s="886">
        <v>4</v>
      </c>
      <c r="B202" s="149" t="s">
        <v>30</v>
      </c>
      <c r="C202" s="159" t="s">
        <v>1577</v>
      </c>
      <c r="D202" s="669"/>
      <c r="E202" s="680">
        <v>2010</v>
      </c>
      <c r="F202" s="592" t="s">
        <v>1403</v>
      </c>
      <c r="G202" s="374"/>
      <c r="H202" s="886">
        <v>4</v>
      </c>
      <c r="I202" s="157"/>
      <c r="J202" s="590" t="str">
        <f t="shared" si="6"/>
        <v xml:space="preserve"> </v>
      </c>
      <c r="K202" s="591" t="str">
        <f t="shared" si="7"/>
        <v xml:space="preserve"> </v>
      </c>
    </row>
    <row r="203" spans="1:11" ht="23.25" customHeight="1" x14ac:dyDescent="0.3">
      <c r="A203" s="886">
        <v>5</v>
      </c>
      <c r="B203" s="149" t="s">
        <v>30</v>
      </c>
      <c r="C203" s="159" t="s">
        <v>1507</v>
      </c>
      <c r="D203" s="669"/>
      <c r="E203" s="680">
        <v>2010</v>
      </c>
      <c r="F203" s="592" t="s">
        <v>1432</v>
      </c>
      <c r="G203" s="374"/>
      <c r="H203" s="886">
        <v>5</v>
      </c>
      <c r="I203" s="157"/>
      <c r="J203" s="590" t="str">
        <f t="shared" si="6"/>
        <v xml:space="preserve"> </v>
      </c>
      <c r="K203" s="591" t="str">
        <f t="shared" si="7"/>
        <v xml:space="preserve"> </v>
      </c>
    </row>
    <row r="204" spans="1:11" s="167" customFormat="1" ht="23.25" customHeight="1" x14ac:dyDescent="0.35">
      <c r="A204" s="886">
        <v>6</v>
      </c>
      <c r="B204" s="149"/>
      <c r="C204" s="159"/>
      <c r="D204" s="669"/>
      <c r="E204" s="680"/>
      <c r="F204" s="592"/>
      <c r="G204" s="374"/>
      <c r="H204" s="886">
        <v>6</v>
      </c>
      <c r="I204" s="157"/>
      <c r="J204" s="590" t="str">
        <f t="shared" si="6"/>
        <v xml:space="preserve"> </v>
      </c>
      <c r="K204" s="591" t="str">
        <f t="shared" si="7"/>
        <v xml:space="preserve"> </v>
      </c>
    </row>
    <row r="205" spans="1:11" s="158" customFormat="1" ht="23.25" customHeight="1" x14ac:dyDescent="0.3">
      <c r="A205" s="886"/>
      <c r="B205" s="149"/>
      <c r="C205" s="159" t="s">
        <v>1579</v>
      </c>
      <c r="D205" s="669"/>
      <c r="E205" s="680"/>
      <c r="F205" s="592"/>
      <c r="G205" s="374"/>
      <c r="H205" s="886"/>
      <c r="I205" s="157"/>
      <c r="J205" s="590" t="str">
        <f t="shared" si="6"/>
        <v xml:space="preserve"> </v>
      </c>
      <c r="K205" s="591" t="str">
        <f t="shared" si="7"/>
        <v xml:space="preserve"> </v>
      </c>
    </row>
    <row r="206" spans="1:11" s="162" customFormat="1" ht="23.25" customHeight="1" x14ac:dyDescent="0.3">
      <c r="A206" s="886"/>
      <c r="B206" s="149"/>
      <c r="C206" s="159"/>
      <c r="D206" s="669"/>
      <c r="E206" s="680" t="s">
        <v>1401</v>
      </c>
      <c r="F206" s="592"/>
      <c r="G206" s="374"/>
      <c r="H206" s="886"/>
      <c r="I206" s="157"/>
      <c r="J206" s="590" t="str">
        <f t="shared" si="6"/>
        <v xml:space="preserve"> </v>
      </c>
      <c r="K206" s="591" t="str">
        <f t="shared" si="7"/>
        <v xml:space="preserve"> </v>
      </c>
    </row>
    <row r="207" spans="1:11" s="165" customFormat="1" ht="23.25" customHeight="1" x14ac:dyDescent="0.35">
      <c r="A207" s="886">
        <v>1</v>
      </c>
      <c r="B207" s="149"/>
      <c r="C207" s="159"/>
      <c r="D207" s="669"/>
      <c r="E207" s="680"/>
      <c r="F207" s="592"/>
      <c r="G207" s="374"/>
      <c r="H207" s="886">
        <v>1</v>
      </c>
      <c r="I207" s="157"/>
      <c r="J207" s="590" t="str">
        <f t="shared" si="6"/>
        <v xml:space="preserve"> </v>
      </c>
      <c r="K207" s="591" t="str">
        <f t="shared" si="7"/>
        <v xml:space="preserve"> </v>
      </c>
    </row>
    <row r="208" spans="1:11" s="158" customFormat="1" ht="23.25" customHeight="1" x14ac:dyDescent="0.3">
      <c r="A208" s="886">
        <v>2</v>
      </c>
      <c r="B208" s="149" t="s">
        <v>56</v>
      </c>
      <c r="C208" s="159" t="s">
        <v>1581</v>
      </c>
      <c r="D208" s="669"/>
      <c r="E208" s="680">
        <v>2011</v>
      </c>
      <c r="F208" s="592" t="s">
        <v>573</v>
      </c>
      <c r="G208" s="374"/>
      <c r="H208" s="886">
        <v>2</v>
      </c>
      <c r="I208" s="157"/>
      <c r="J208" s="590" t="str">
        <f t="shared" si="6"/>
        <v xml:space="preserve"> </v>
      </c>
      <c r="K208" s="591" t="str">
        <f t="shared" si="7"/>
        <v xml:space="preserve"> </v>
      </c>
    </row>
    <row r="209" spans="1:11" s="158" customFormat="1" ht="23.25" customHeight="1" x14ac:dyDescent="0.3">
      <c r="A209" s="886">
        <v>3</v>
      </c>
      <c r="B209" s="149" t="s">
        <v>30</v>
      </c>
      <c r="C209" s="159" t="s">
        <v>1580</v>
      </c>
      <c r="D209" s="669"/>
      <c r="E209" s="680">
        <v>2011</v>
      </c>
      <c r="F209" s="592" t="s">
        <v>573</v>
      </c>
      <c r="G209" s="374"/>
      <c r="H209" s="886">
        <v>3</v>
      </c>
      <c r="I209" s="157"/>
      <c r="J209" s="590" t="str">
        <f t="shared" si="6"/>
        <v xml:space="preserve"> </v>
      </c>
      <c r="K209" s="591" t="str">
        <f t="shared" si="7"/>
        <v xml:space="preserve"> </v>
      </c>
    </row>
    <row r="210" spans="1:11" s="158" customFormat="1" ht="23.25" customHeight="1" x14ac:dyDescent="0.3">
      <c r="A210" s="886">
        <v>4</v>
      </c>
      <c r="B210" s="149" t="s">
        <v>30</v>
      </c>
      <c r="C210" s="159" t="s">
        <v>1582</v>
      </c>
      <c r="D210" s="669"/>
      <c r="E210" s="680">
        <v>2011</v>
      </c>
      <c r="F210" s="592" t="s">
        <v>1403</v>
      </c>
      <c r="G210" s="374"/>
      <c r="H210" s="886">
        <v>4</v>
      </c>
      <c r="I210" s="157"/>
      <c r="J210" s="590" t="str">
        <f t="shared" si="6"/>
        <v xml:space="preserve"> </v>
      </c>
      <c r="K210" s="591" t="str">
        <f t="shared" si="7"/>
        <v xml:space="preserve"> </v>
      </c>
    </row>
    <row r="211" spans="1:11" s="158" customFormat="1" ht="23.25" customHeight="1" x14ac:dyDescent="0.35">
      <c r="A211" s="886">
        <v>5</v>
      </c>
      <c r="B211" s="149"/>
      <c r="C211" s="159"/>
      <c r="D211" s="669"/>
      <c r="E211" s="680"/>
      <c r="F211" s="592"/>
      <c r="G211" s="374"/>
      <c r="H211" s="886">
        <v>5</v>
      </c>
      <c r="I211" s="157"/>
      <c r="J211" s="590" t="str">
        <f t="shared" si="6"/>
        <v xml:space="preserve"> </v>
      </c>
      <c r="K211" s="591" t="str">
        <f t="shared" si="7"/>
        <v xml:space="preserve"> </v>
      </c>
    </row>
    <row r="212" spans="1:11" s="168" customFormat="1" ht="23.25" customHeight="1" x14ac:dyDescent="0.35">
      <c r="A212" s="886">
        <v>6</v>
      </c>
      <c r="B212" s="149"/>
      <c r="C212" s="159"/>
      <c r="D212" s="669"/>
      <c r="E212" s="680"/>
      <c r="F212" s="592"/>
      <c r="G212" s="374"/>
      <c r="H212" s="886">
        <v>6</v>
      </c>
      <c r="I212" s="157"/>
      <c r="J212" s="590" t="str">
        <f t="shared" si="6"/>
        <v xml:space="preserve"> </v>
      </c>
      <c r="K212" s="591" t="str">
        <f t="shared" si="7"/>
        <v xml:space="preserve"> </v>
      </c>
    </row>
    <row r="213" spans="1:11" s="158" customFormat="1" ht="23.25" customHeight="1" x14ac:dyDescent="0.35">
      <c r="A213" s="886"/>
      <c r="B213" s="149"/>
      <c r="C213" s="159"/>
      <c r="D213" s="669"/>
      <c r="E213" s="680"/>
      <c r="F213" s="592"/>
      <c r="G213" s="374"/>
      <c r="H213" s="886"/>
      <c r="I213" s="157"/>
      <c r="J213" s="590" t="str">
        <f t="shared" si="6"/>
        <v xml:space="preserve"> </v>
      </c>
      <c r="K213" s="591" t="str">
        <f t="shared" si="7"/>
        <v xml:space="preserve"> </v>
      </c>
    </row>
    <row r="214" spans="1:11" s="156" customFormat="1" ht="23.25" customHeight="1" x14ac:dyDescent="0.3">
      <c r="A214" s="886"/>
      <c r="B214" s="149"/>
      <c r="C214" s="159" t="s">
        <v>1583</v>
      </c>
      <c r="D214" s="669"/>
      <c r="E214" s="680"/>
      <c r="F214" s="592"/>
      <c r="G214" s="374"/>
      <c r="H214" s="886"/>
      <c r="I214" s="157"/>
      <c r="J214" s="590" t="str">
        <f t="shared" si="6"/>
        <v xml:space="preserve"> </v>
      </c>
      <c r="K214" s="591" t="str">
        <f t="shared" si="7"/>
        <v xml:space="preserve"> </v>
      </c>
    </row>
    <row r="215" spans="1:11" s="165" customFormat="1" ht="23.25" customHeight="1" x14ac:dyDescent="0.3">
      <c r="A215" s="886"/>
      <c r="B215" s="149"/>
      <c r="C215" s="159"/>
      <c r="D215" s="669"/>
      <c r="E215" s="680" t="s">
        <v>1405</v>
      </c>
      <c r="F215" s="592"/>
      <c r="G215" s="374"/>
      <c r="H215" s="886"/>
      <c r="I215" s="157"/>
      <c r="J215" s="590" t="str">
        <f t="shared" si="6"/>
        <v xml:space="preserve"> </v>
      </c>
      <c r="K215" s="591" t="str">
        <f t="shared" si="7"/>
        <v xml:space="preserve"> </v>
      </c>
    </row>
    <row r="216" spans="1:11" s="162" customFormat="1" ht="23.25" customHeight="1" x14ac:dyDescent="0.35">
      <c r="A216" s="886">
        <v>1</v>
      </c>
      <c r="B216" s="149"/>
      <c r="C216" s="159"/>
      <c r="D216" s="669"/>
      <c r="E216" s="680"/>
      <c r="F216" s="592"/>
      <c r="G216" s="374"/>
      <c r="H216" s="886">
        <v>1</v>
      </c>
      <c r="I216" s="157"/>
      <c r="J216" s="590" t="str">
        <f t="shared" si="6"/>
        <v xml:space="preserve"> </v>
      </c>
      <c r="K216" s="591" t="str">
        <f t="shared" si="7"/>
        <v xml:space="preserve"> </v>
      </c>
    </row>
    <row r="217" spans="1:11" s="158" customFormat="1" ht="23.25" customHeight="1" x14ac:dyDescent="0.3">
      <c r="A217" s="886">
        <v>2</v>
      </c>
      <c r="B217" s="149" t="s">
        <v>32</v>
      </c>
      <c r="C217" s="159" t="s">
        <v>1584</v>
      </c>
      <c r="D217" s="669"/>
      <c r="E217" s="680">
        <v>2012</v>
      </c>
      <c r="F217" s="592" t="s">
        <v>573</v>
      </c>
      <c r="G217" s="374"/>
      <c r="H217" s="886">
        <v>2</v>
      </c>
      <c r="I217" s="157"/>
      <c r="J217" s="590" t="str">
        <f t="shared" si="6"/>
        <v xml:space="preserve"> </v>
      </c>
      <c r="K217" s="591" t="str">
        <f t="shared" si="7"/>
        <v xml:space="preserve"> </v>
      </c>
    </row>
    <row r="218" spans="1:11" s="158" customFormat="1" ht="23.25" customHeight="1" x14ac:dyDescent="0.3">
      <c r="A218" s="886">
        <v>3</v>
      </c>
      <c r="B218" s="149" t="s">
        <v>30</v>
      </c>
      <c r="C218" s="159" t="s">
        <v>1585</v>
      </c>
      <c r="D218" s="669"/>
      <c r="E218" s="680">
        <v>2012</v>
      </c>
      <c r="F218" s="592" t="s">
        <v>1403</v>
      </c>
      <c r="G218" s="374"/>
      <c r="H218" s="886">
        <v>3</v>
      </c>
      <c r="I218" s="157"/>
      <c r="J218" s="590" t="str">
        <f t="shared" si="6"/>
        <v xml:space="preserve"> </v>
      </c>
      <c r="K218" s="591" t="str">
        <f t="shared" si="7"/>
        <v xml:space="preserve"> </v>
      </c>
    </row>
    <row r="219" spans="1:11" s="158" customFormat="1" ht="23.25" customHeight="1" x14ac:dyDescent="0.3">
      <c r="A219" s="886">
        <v>4</v>
      </c>
      <c r="B219" s="149" t="s">
        <v>31</v>
      </c>
      <c r="C219" s="159" t="s">
        <v>1586</v>
      </c>
      <c r="D219" s="669"/>
      <c r="E219" s="680">
        <v>2012</v>
      </c>
      <c r="F219" s="592" t="s">
        <v>573</v>
      </c>
      <c r="G219" s="374"/>
      <c r="H219" s="886">
        <v>4</v>
      </c>
      <c r="I219" s="157"/>
      <c r="J219" s="590" t="str">
        <f t="shared" si="6"/>
        <v xml:space="preserve"> </v>
      </c>
      <c r="K219" s="591" t="str">
        <f t="shared" si="7"/>
        <v xml:space="preserve"> </v>
      </c>
    </row>
    <row r="220" spans="1:11" s="158" customFormat="1" ht="23.25" customHeight="1" x14ac:dyDescent="0.3">
      <c r="A220" s="886">
        <v>5</v>
      </c>
      <c r="B220" s="149" t="s">
        <v>31</v>
      </c>
      <c r="C220" s="159" t="s">
        <v>1560</v>
      </c>
      <c r="D220" s="669"/>
      <c r="E220" s="680">
        <v>2012</v>
      </c>
      <c r="F220" s="592" t="s">
        <v>1402</v>
      </c>
      <c r="G220" s="374"/>
      <c r="H220" s="886">
        <v>5</v>
      </c>
      <c r="I220" s="157"/>
      <c r="J220" s="590" t="str">
        <f t="shared" si="6"/>
        <v xml:space="preserve"> </v>
      </c>
      <c r="K220" s="591" t="str">
        <f t="shared" si="7"/>
        <v xml:space="preserve"> </v>
      </c>
    </row>
    <row r="221" spans="1:11" s="158" customFormat="1" ht="23.25" customHeight="1" x14ac:dyDescent="0.35">
      <c r="A221" s="886">
        <v>6</v>
      </c>
      <c r="B221" s="149"/>
      <c r="C221" s="159"/>
      <c r="D221" s="669"/>
      <c r="E221" s="680"/>
      <c r="F221" s="592"/>
      <c r="G221" s="374"/>
      <c r="H221" s="886">
        <v>6</v>
      </c>
      <c r="I221" s="157"/>
      <c r="J221" s="590" t="str">
        <f t="shared" si="6"/>
        <v xml:space="preserve"> </v>
      </c>
      <c r="K221" s="591" t="str">
        <f t="shared" si="7"/>
        <v xml:space="preserve"> </v>
      </c>
    </row>
    <row r="222" spans="1:11" s="165" customFormat="1" ht="23.25" customHeight="1" x14ac:dyDescent="0.3">
      <c r="A222" s="886"/>
      <c r="B222" s="149"/>
      <c r="C222" s="159" t="s">
        <v>1587</v>
      </c>
      <c r="D222" s="669"/>
      <c r="E222" s="680"/>
      <c r="F222" s="592"/>
      <c r="G222" s="374"/>
      <c r="H222" s="886"/>
      <c r="I222" s="157"/>
      <c r="J222" s="590" t="str">
        <f t="shared" si="6"/>
        <v xml:space="preserve"> </v>
      </c>
      <c r="K222" s="591" t="str">
        <f t="shared" si="7"/>
        <v xml:space="preserve"> </v>
      </c>
    </row>
    <row r="223" spans="1:11" s="158" customFormat="1" ht="23.25" customHeight="1" x14ac:dyDescent="0.3">
      <c r="A223" s="886"/>
      <c r="B223" s="149"/>
      <c r="C223" s="159"/>
      <c r="D223" s="669"/>
      <c r="E223" s="680" t="s">
        <v>1406</v>
      </c>
      <c r="F223" s="592"/>
      <c r="G223" s="374"/>
      <c r="H223" s="886"/>
      <c r="I223" s="157"/>
      <c r="J223" s="590" t="str">
        <f t="shared" si="6"/>
        <v xml:space="preserve"> </v>
      </c>
      <c r="K223" s="591" t="str">
        <f t="shared" si="7"/>
        <v xml:space="preserve"> </v>
      </c>
    </row>
    <row r="224" spans="1:11" s="158" customFormat="1" ht="23.25" customHeight="1" x14ac:dyDescent="0.35">
      <c r="A224" s="886">
        <v>1</v>
      </c>
      <c r="B224" s="149"/>
      <c r="C224" s="159"/>
      <c r="D224" s="669"/>
      <c r="E224" s="680"/>
      <c r="F224" s="592"/>
      <c r="G224" s="374"/>
      <c r="H224" s="886">
        <v>1</v>
      </c>
      <c r="I224" s="157"/>
      <c r="J224" s="590" t="str">
        <f t="shared" si="6"/>
        <v xml:space="preserve"> </v>
      </c>
      <c r="K224" s="591" t="str">
        <f t="shared" si="7"/>
        <v xml:space="preserve"> </v>
      </c>
    </row>
    <row r="225" spans="1:11" s="158" customFormat="1" ht="23.25" customHeight="1" x14ac:dyDescent="0.35">
      <c r="A225" s="886">
        <v>2</v>
      </c>
      <c r="B225" s="149"/>
      <c r="C225" s="159"/>
      <c r="D225" s="669"/>
      <c r="E225" s="680"/>
      <c r="F225" s="592"/>
      <c r="G225" s="374"/>
      <c r="H225" s="886">
        <v>2</v>
      </c>
      <c r="I225" s="157"/>
      <c r="J225" s="590" t="str">
        <f t="shared" si="6"/>
        <v xml:space="preserve"> </v>
      </c>
      <c r="K225" s="591" t="str">
        <f t="shared" si="7"/>
        <v xml:space="preserve"> </v>
      </c>
    </row>
    <row r="226" spans="1:11" s="158" customFormat="1" ht="23.25" customHeight="1" x14ac:dyDescent="0.3">
      <c r="A226" s="886">
        <v>3</v>
      </c>
      <c r="B226" s="149" t="s">
        <v>27</v>
      </c>
      <c r="C226" s="159" t="s">
        <v>1442</v>
      </c>
      <c r="D226" s="669"/>
      <c r="E226" s="680">
        <v>2010</v>
      </c>
      <c r="F226" s="592" t="s">
        <v>1430</v>
      </c>
      <c r="G226" s="374"/>
      <c r="H226" s="886">
        <v>3</v>
      </c>
      <c r="I226" s="157"/>
      <c r="J226" s="590" t="str">
        <f t="shared" si="6"/>
        <v xml:space="preserve"> </v>
      </c>
      <c r="K226" s="591" t="str">
        <f t="shared" si="7"/>
        <v xml:space="preserve"> </v>
      </c>
    </row>
    <row r="227" spans="1:11" s="158" customFormat="1" ht="23.25" customHeight="1" x14ac:dyDescent="0.3">
      <c r="A227" s="886">
        <v>4</v>
      </c>
      <c r="B227" s="149" t="s">
        <v>31</v>
      </c>
      <c r="C227" s="159" t="s">
        <v>1446</v>
      </c>
      <c r="D227" s="669"/>
      <c r="E227" s="680">
        <v>2010</v>
      </c>
      <c r="F227" s="592" t="s">
        <v>1430</v>
      </c>
      <c r="G227" s="374"/>
      <c r="H227" s="886">
        <v>4</v>
      </c>
      <c r="I227" s="157"/>
      <c r="J227" s="590" t="str">
        <f t="shared" si="6"/>
        <v xml:space="preserve"> </v>
      </c>
      <c r="K227" s="591" t="str">
        <f t="shared" si="7"/>
        <v xml:space="preserve"> </v>
      </c>
    </row>
    <row r="228" spans="1:11" s="158" customFormat="1" ht="23.25" customHeight="1" x14ac:dyDescent="0.3">
      <c r="A228" s="886">
        <v>5</v>
      </c>
      <c r="B228" s="149" t="s">
        <v>27</v>
      </c>
      <c r="C228" s="159" t="s">
        <v>1454</v>
      </c>
      <c r="D228" s="669"/>
      <c r="E228" s="680">
        <v>2011</v>
      </c>
      <c r="F228" s="592" t="s">
        <v>1430</v>
      </c>
      <c r="G228" s="374"/>
      <c r="H228" s="886">
        <v>5</v>
      </c>
      <c r="I228" s="157"/>
      <c r="J228" s="590" t="str">
        <f t="shared" si="6"/>
        <v xml:space="preserve"> </v>
      </c>
      <c r="K228" s="591" t="str">
        <f t="shared" si="7"/>
        <v xml:space="preserve"> </v>
      </c>
    </row>
    <row r="229" spans="1:11" s="156" customFormat="1" ht="23.25" customHeight="1" x14ac:dyDescent="0.35">
      <c r="A229" s="886">
        <v>6</v>
      </c>
      <c r="B229" s="149"/>
      <c r="C229" s="159"/>
      <c r="D229" s="669"/>
      <c r="E229" s="680"/>
      <c r="F229" s="592"/>
      <c r="G229" s="374"/>
      <c r="H229" s="886">
        <v>6</v>
      </c>
      <c r="I229" s="157"/>
      <c r="J229" s="590" t="str">
        <f t="shared" si="6"/>
        <v xml:space="preserve"> </v>
      </c>
      <c r="K229" s="591" t="str">
        <f t="shared" si="7"/>
        <v xml:space="preserve"> </v>
      </c>
    </row>
    <row r="230" spans="1:11" s="165" customFormat="1" ht="23.25" customHeight="1" x14ac:dyDescent="0.35">
      <c r="A230" s="886"/>
      <c r="B230" s="149"/>
      <c r="C230" s="159"/>
      <c r="D230" s="669"/>
      <c r="E230" s="680"/>
      <c r="F230" s="592"/>
      <c r="G230" s="374"/>
      <c r="H230" s="886"/>
      <c r="I230" s="157"/>
      <c r="J230" s="590" t="str">
        <f t="shared" si="6"/>
        <v xml:space="preserve"> </v>
      </c>
      <c r="K230" s="591" t="str">
        <f t="shared" si="7"/>
        <v xml:space="preserve"> </v>
      </c>
    </row>
    <row r="231" spans="1:11" s="158" customFormat="1" ht="23.25" customHeight="1" x14ac:dyDescent="0.3">
      <c r="A231" s="886"/>
      <c r="B231" s="149"/>
      <c r="C231" s="159"/>
      <c r="D231" s="669"/>
      <c r="E231" s="680" t="s">
        <v>1407</v>
      </c>
      <c r="F231" s="592"/>
      <c r="G231" s="374"/>
      <c r="H231" s="886"/>
      <c r="I231" s="157"/>
      <c r="J231" s="590" t="str">
        <f t="shared" si="6"/>
        <v xml:space="preserve"> </v>
      </c>
      <c r="K231" s="591" t="str">
        <f t="shared" si="7"/>
        <v xml:space="preserve"> </v>
      </c>
    </row>
    <row r="232" spans="1:11" s="162" customFormat="1" ht="23.25" customHeight="1" x14ac:dyDescent="0.3">
      <c r="A232" s="886">
        <v>1</v>
      </c>
      <c r="B232" s="149" t="s">
        <v>30</v>
      </c>
      <c r="C232" s="159" t="s">
        <v>1445</v>
      </c>
      <c r="D232" s="669"/>
      <c r="E232" s="680">
        <v>2010</v>
      </c>
      <c r="F232" s="592" t="s">
        <v>1404</v>
      </c>
      <c r="G232" s="374"/>
      <c r="H232" s="886">
        <v>1</v>
      </c>
      <c r="I232" s="157"/>
      <c r="J232" s="590" t="str">
        <f t="shared" si="6"/>
        <v xml:space="preserve"> </v>
      </c>
      <c r="K232" s="591" t="str">
        <f t="shared" si="7"/>
        <v xml:space="preserve"> </v>
      </c>
    </row>
    <row r="233" spans="1:11" s="162" customFormat="1" ht="23.25" customHeight="1" x14ac:dyDescent="0.3">
      <c r="A233" s="886">
        <v>2</v>
      </c>
      <c r="B233" s="149" t="s">
        <v>32</v>
      </c>
      <c r="C233" s="159" t="s">
        <v>1449</v>
      </c>
      <c r="D233" s="669"/>
      <c r="E233" s="680">
        <v>2010</v>
      </c>
      <c r="F233" s="592" t="s">
        <v>1431</v>
      </c>
      <c r="G233" s="374"/>
      <c r="H233" s="886">
        <v>2</v>
      </c>
      <c r="I233" s="157"/>
      <c r="J233" s="590" t="str">
        <f t="shared" si="6"/>
        <v xml:space="preserve"> </v>
      </c>
      <c r="K233" s="591" t="str">
        <f t="shared" si="7"/>
        <v xml:space="preserve"> </v>
      </c>
    </row>
    <row r="234" spans="1:11" s="165" customFormat="1" ht="22.5" customHeight="1" x14ac:dyDescent="0.3">
      <c r="A234" s="886">
        <v>3</v>
      </c>
      <c r="B234" s="149" t="s">
        <v>30</v>
      </c>
      <c r="C234" s="159" t="s">
        <v>1451</v>
      </c>
      <c r="D234" s="669"/>
      <c r="E234" s="680">
        <v>2010</v>
      </c>
      <c r="F234" s="592" t="s">
        <v>1402</v>
      </c>
      <c r="G234" s="374"/>
      <c r="H234" s="886">
        <v>3</v>
      </c>
      <c r="I234" s="157"/>
      <c r="J234" s="590" t="str">
        <f t="shared" si="6"/>
        <v xml:space="preserve"> </v>
      </c>
      <c r="K234" s="591" t="str">
        <f t="shared" si="7"/>
        <v xml:space="preserve"> </v>
      </c>
    </row>
    <row r="235" spans="1:11" s="162" customFormat="1" ht="22.5" customHeight="1" x14ac:dyDescent="0.3">
      <c r="A235" s="886">
        <v>4</v>
      </c>
      <c r="B235" s="149" t="s">
        <v>30</v>
      </c>
      <c r="C235" s="159" t="s">
        <v>1450</v>
      </c>
      <c r="D235" s="669"/>
      <c r="E235" s="680">
        <v>2010</v>
      </c>
      <c r="F235" s="592" t="s">
        <v>1433</v>
      </c>
      <c r="G235" s="374"/>
      <c r="H235" s="886">
        <v>4</v>
      </c>
      <c r="I235" s="157"/>
      <c r="J235" s="590" t="str">
        <f t="shared" si="6"/>
        <v xml:space="preserve"> </v>
      </c>
      <c r="K235" s="591" t="str">
        <f t="shared" si="7"/>
        <v xml:space="preserve"> </v>
      </c>
    </row>
    <row r="236" spans="1:11" s="162" customFormat="1" ht="22.5" customHeight="1" x14ac:dyDescent="0.3">
      <c r="A236" s="886">
        <v>5</v>
      </c>
      <c r="B236" s="149" t="s">
        <v>30</v>
      </c>
      <c r="C236" s="159" t="s">
        <v>1448</v>
      </c>
      <c r="D236" s="669"/>
      <c r="E236" s="680">
        <v>2010</v>
      </c>
      <c r="F236" s="592" t="s">
        <v>1404</v>
      </c>
      <c r="G236" s="374"/>
      <c r="H236" s="886">
        <v>5</v>
      </c>
      <c r="I236" s="157"/>
      <c r="J236" s="590" t="str">
        <f t="shared" si="6"/>
        <v xml:space="preserve"> </v>
      </c>
      <c r="K236" s="591" t="str">
        <f t="shared" si="7"/>
        <v xml:space="preserve"> </v>
      </c>
    </row>
    <row r="237" spans="1:11" s="162" customFormat="1" ht="22.5" customHeight="1" x14ac:dyDescent="0.3">
      <c r="A237" s="886">
        <v>6</v>
      </c>
      <c r="B237" s="149" t="s">
        <v>31</v>
      </c>
      <c r="C237" s="159" t="s">
        <v>1444</v>
      </c>
      <c r="D237" s="669"/>
      <c r="E237" s="680">
        <v>2010</v>
      </c>
      <c r="F237" s="592" t="s">
        <v>573</v>
      </c>
      <c r="G237" s="374"/>
      <c r="H237" s="886">
        <v>6</v>
      </c>
      <c r="I237" s="157"/>
      <c r="J237" s="590" t="str">
        <f t="shared" si="6"/>
        <v xml:space="preserve"> </v>
      </c>
      <c r="K237" s="591" t="str">
        <f t="shared" si="7"/>
        <v xml:space="preserve"> </v>
      </c>
    </row>
    <row r="238" spans="1:11" s="162" customFormat="1" ht="22.5" customHeight="1" x14ac:dyDescent="0.35">
      <c r="A238" s="886"/>
      <c r="B238" s="149"/>
      <c r="C238" s="159"/>
      <c r="D238" s="669"/>
      <c r="E238" s="680"/>
      <c r="F238" s="592"/>
      <c r="G238" s="374"/>
      <c r="H238" s="886"/>
      <c r="I238" s="157"/>
      <c r="J238" s="590" t="str">
        <f t="shared" si="6"/>
        <v xml:space="preserve"> </v>
      </c>
      <c r="K238" s="591" t="str">
        <f t="shared" si="7"/>
        <v xml:space="preserve"> </v>
      </c>
    </row>
    <row r="239" spans="1:11" s="162" customFormat="1" ht="23.25" customHeight="1" x14ac:dyDescent="0.3">
      <c r="A239" s="886"/>
      <c r="B239" s="149"/>
      <c r="C239" s="159" t="s">
        <v>1588</v>
      </c>
      <c r="D239" s="669"/>
      <c r="E239" s="680"/>
      <c r="F239" s="592"/>
      <c r="G239" s="374"/>
      <c r="H239" s="886"/>
      <c r="I239" s="157"/>
      <c r="J239" s="590" t="str">
        <f t="shared" si="6"/>
        <v xml:space="preserve"> </v>
      </c>
      <c r="K239" s="591" t="str">
        <f t="shared" si="7"/>
        <v xml:space="preserve"> </v>
      </c>
    </row>
    <row r="240" spans="1:11" s="162" customFormat="1" ht="23.25" customHeight="1" x14ac:dyDescent="0.3">
      <c r="A240" s="886"/>
      <c r="B240" s="149"/>
      <c r="C240" s="159"/>
      <c r="D240" s="669"/>
      <c r="E240" s="680" t="s">
        <v>1408</v>
      </c>
      <c r="F240" s="592"/>
      <c r="G240" s="374"/>
      <c r="H240" s="886"/>
      <c r="I240" s="157"/>
      <c r="J240" s="590" t="str">
        <f t="shared" si="6"/>
        <v xml:space="preserve"> </v>
      </c>
      <c r="K240" s="591" t="str">
        <f t="shared" si="7"/>
        <v xml:space="preserve"> </v>
      </c>
    </row>
    <row r="241" spans="1:11" s="156" customFormat="1" ht="23.25" customHeight="1" x14ac:dyDescent="0.3">
      <c r="A241" s="886">
        <v>1</v>
      </c>
      <c r="B241" s="149" t="s">
        <v>27</v>
      </c>
      <c r="C241" s="159" t="s">
        <v>1461</v>
      </c>
      <c r="D241" s="669"/>
      <c r="E241" s="680">
        <v>2011</v>
      </c>
      <c r="F241" s="592" t="s">
        <v>1430</v>
      </c>
      <c r="G241" s="374"/>
      <c r="H241" s="886">
        <v>1</v>
      </c>
      <c r="I241" s="157"/>
      <c r="J241" s="590" t="str">
        <f t="shared" si="6"/>
        <v xml:space="preserve"> </v>
      </c>
      <c r="K241" s="591" t="str">
        <f t="shared" si="7"/>
        <v xml:space="preserve"> </v>
      </c>
    </row>
    <row r="242" spans="1:11" s="165" customFormat="1" ht="23.25" customHeight="1" x14ac:dyDescent="0.3">
      <c r="A242" s="886">
        <v>2</v>
      </c>
      <c r="B242" s="149" t="s">
        <v>31</v>
      </c>
      <c r="C242" s="159" t="s">
        <v>1458</v>
      </c>
      <c r="D242" s="669"/>
      <c r="E242" s="680">
        <v>2011</v>
      </c>
      <c r="F242" s="592" t="s">
        <v>1402</v>
      </c>
      <c r="G242" s="374"/>
      <c r="H242" s="886">
        <v>2</v>
      </c>
      <c r="I242" s="157"/>
      <c r="J242" s="590" t="str">
        <f t="shared" si="6"/>
        <v xml:space="preserve"> </v>
      </c>
      <c r="K242" s="591" t="str">
        <f t="shared" si="7"/>
        <v xml:space="preserve"> </v>
      </c>
    </row>
    <row r="243" spans="1:11" s="156" customFormat="1" ht="23.25" customHeight="1" x14ac:dyDescent="0.3">
      <c r="A243" s="886">
        <v>3</v>
      </c>
      <c r="B243" s="149" t="s">
        <v>27</v>
      </c>
      <c r="C243" s="159" t="s">
        <v>1462</v>
      </c>
      <c r="D243" s="669"/>
      <c r="E243" s="680">
        <v>2011</v>
      </c>
      <c r="F243" s="592" t="s">
        <v>1431</v>
      </c>
      <c r="G243" s="374"/>
      <c r="H243" s="886">
        <v>3</v>
      </c>
      <c r="I243" s="157"/>
      <c r="J243" s="590" t="str">
        <f t="shared" si="6"/>
        <v xml:space="preserve"> </v>
      </c>
      <c r="K243" s="591" t="str">
        <f t="shared" si="7"/>
        <v xml:space="preserve"> </v>
      </c>
    </row>
    <row r="244" spans="1:11" s="156" customFormat="1" ht="23.25" customHeight="1" x14ac:dyDescent="0.3">
      <c r="A244" s="886">
        <v>4</v>
      </c>
      <c r="B244" s="149" t="s">
        <v>32</v>
      </c>
      <c r="C244" s="159" t="s">
        <v>1463</v>
      </c>
      <c r="D244" s="669"/>
      <c r="E244" s="680">
        <v>2011</v>
      </c>
      <c r="F244" s="592" t="s">
        <v>1431</v>
      </c>
      <c r="G244" s="374"/>
      <c r="H244" s="886">
        <v>4</v>
      </c>
      <c r="I244" s="157"/>
      <c r="J244" s="590" t="str">
        <f t="shared" si="6"/>
        <v xml:space="preserve"> </v>
      </c>
      <c r="K244" s="591" t="str">
        <f t="shared" si="7"/>
        <v xml:space="preserve"> </v>
      </c>
    </row>
    <row r="245" spans="1:11" s="156" customFormat="1" ht="23.25" customHeight="1" x14ac:dyDescent="0.3">
      <c r="A245" s="886">
        <v>5</v>
      </c>
      <c r="B245" s="149" t="s">
        <v>31</v>
      </c>
      <c r="C245" s="159" t="s">
        <v>1568</v>
      </c>
      <c r="D245" s="669"/>
      <c r="E245" s="680">
        <v>2011</v>
      </c>
      <c r="F245" s="592" t="s">
        <v>573</v>
      </c>
      <c r="G245" s="374"/>
      <c r="H245" s="886">
        <v>5</v>
      </c>
      <c r="I245" s="157"/>
      <c r="J245" s="590" t="str">
        <f t="shared" si="6"/>
        <v xml:space="preserve"> </v>
      </c>
      <c r="K245" s="591" t="str">
        <f t="shared" si="7"/>
        <v xml:space="preserve"> </v>
      </c>
    </row>
    <row r="246" spans="1:11" s="158" customFormat="1" ht="23.25" customHeight="1" x14ac:dyDescent="0.3">
      <c r="A246" s="886">
        <v>6</v>
      </c>
      <c r="B246" s="149" t="s">
        <v>56</v>
      </c>
      <c r="C246" s="159" t="s">
        <v>1456</v>
      </c>
      <c r="D246" s="669"/>
      <c r="E246" s="680">
        <v>2011</v>
      </c>
      <c r="F246" s="592" t="s">
        <v>1434</v>
      </c>
      <c r="G246" s="374"/>
      <c r="H246" s="886">
        <v>6</v>
      </c>
      <c r="I246" s="157"/>
      <c r="J246" s="590" t="str">
        <f t="shared" si="6"/>
        <v xml:space="preserve"> </v>
      </c>
      <c r="K246" s="591" t="str">
        <f t="shared" si="7"/>
        <v xml:space="preserve"> </v>
      </c>
    </row>
    <row r="247" spans="1:11" s="158" customFormat="1" ht="23.25" customHeight="1" x14ac:dyDescent="0.35">
      <c r="A247" s="886"/>
      <c r="B247" s="149"/>
      <c r="C247" s="159"/>
      <c r="D247" s="669"/>
      <c r="E247" s="680"/>
      <c r="F247" s="592"/>
      <c r="G247" s="374"/>
      <c r="H247" s="886"/>
      <c r="I247" s="157"/>
      <c r="J247" s="590" t="str">
        <f t="shared" si="6"/>
        <v xml:space="preserve"> </v>
      </c>
      <c r="K247" s="591" t="str">
        <f t="shared" si="7"/>
        <v xml:space="preserve"> </v>
      </c>
    </row>
    <row r="248" spans="1:11" s="158" customFormat="1" ht="23.25" customHeight="1" x14ac:dyDescent="0.3">
      <c r="A248" s="886"/>
      <c r="B248" s="149"/>
      <c r="C248" s="159"/>
      <c r="D248" s="669"/>
      <c r="E248" s="680" t="s">
        <v>1409</v>
      </c>
      <c r="F248" s="592"/>
      <c r="G248" s="374"/>
      <c r="H248" s="886"/>
      <c r="I248" s="157"/>
      <c r="J248" s="590" t="str">
        <f t="shared" si="6"/>
        <v xml:space="preserve"> </v>
      </c>
      <c r="K248" s="591" t="str">
        <f t="shared" si="7"/>
        <v xml:space="preserve"> </v>
      </c>
    </row>
    <row r="249" spans="1:11" s="165" customFormat="1" ht="23.25" customHeight="1" x14ac:dyDescent="0.3">
      <c r="A249" s="886">
        <v>1</v>
      </c>
      <c r="B249" s="149" t="s">
        <v>30</v>
      </c>
      <c r="C249" s="159" t="s">
        <v>1589</v>
      </c>
      <c r="D249" s="669"/>
      <c r="E249" s="680">
        <v>2011</v>
      </c>
      <c r="F249" s="592" t="s">
        <v>1433</v>
      </c>
      <c r="G249" s="374"/>
      <c r="H249" s="886">
        <v>1</v>
      </c>
      <c r="I249" s="157"/>
      <c r="J249" s="590" t="str">
        <f t="shared" si="6"/>
        <v xml:space="preserve"> </v>
      </c>
      <c r="K249" s="591" t="str">
        <f t="shared" si="7"/>
        <v xml:space="preserve"> </v>
      </c>
    </row>
    <row r="250" spans="1:11" s="158" customFormat="1" ht="23.25" customHeight="1" x14ac:dyDescent="0.3">
      <c r="A250" s="886">
        <v>2</v>
      </c>
      <c r="B250" s="149" t="s">
        <v>30</v>
      </c>
      <c r="C250" s="159" t="s">
        <v>1465</v>
      </c>
      <c r="D250" s="669"/>
      <c r="E250" s="680">
        <v>2011</v>
      </c>
      <c r="F250" s="592" t="s">
        <v>1404</v>
      </c>
      <c r="G250" s="374"/>
      <c r="H250" s="886">
        <v>2</v>
      </c>
      <c r="I250" s="157"/>
      <c r="J250" s="590" t="str">
        <f t="shared" si="6"/>
        <v xml:space="preserve"> </v>
      </c>
      <c r="K250" s="591" t="str">
        <f t="shared" si="7"/>
        <v xml:space="preserve"> </v>
      </c>
    </row>
    <row r="251" spans="1:11" s="158" customFormat="1" ht="23.25" customHeight="1" x14ac:dyDescent="0.3">
      <c r="A251" s="886">
        <v>3</v>
      </c>
      <c r="B251" s="149" t="s">
        <v>7</v>
      </c>
      <c r="C251" s="159" t="s">
        <v>1467</v>
      </c>
      <c r="D251" s="669"/>
      <c r="E251" s="680">
        <v>2011</v>
      </c>
      <c r="F251" s="592" t="s">
        <v>1402</v>
      </c>
      <c r="G251" s="374"/>
      <c r="H251" s="886">
        <v>3</v>
      </c>
      <c r="I251" s="157"/>
      <c r="J251" s="590" t="str">
        <f t="shared" si="6"/>
        <v xml:space="preserve"> </v>
      </c>
      <c r="K251" s="591" t="str">
        <f t="shared" si="7"/>
        <v xml:space="preserve"> </v>
      </c>
    </row>
    <row r="252" spans="1:11" s="158" customFormat="1" ht="23.25" customHeight="1" x14ac:dyDescent="0.3">
      <c r="A252" s="886">
        <v>4</v>
      </c>
      <c r="B252" s="149" t="s">
        <v>30</v>
      </c>
      <c r="C252" s="159" t="s">
        <v>1453</v>
      </c>
      <c r="D252" s="669"/>
      <c r="E252" s="680">
        <v>2011</v>
      </c>
      <c r="F252" s="592" t="s">
        <v>573</v>
      </c>
      <c r="G252" s="374"/>
      <c r="H252" s="886">
        <v>4</v>
      </c>
      <c r="I252" s="157"/>
      <c r="J252" s="590" t="str">
        <f t="shared" si="6"/>
        <v xml:space="preserve"> </v>
      </c>
      <c r="K252" s="591" t="str">
        <f t="shared" si="7"/>
        <v xml:space="preserve"> </v>
      </c>
    </row>
    <row r="253" spans="1:11" s="158" customFormat="1" ht="23.25" customHeight="1" x14ac:dyDescent="0.3">
      <c r="A253" s="886">
        <v>5</v>
      </c>
      <c r="B253" s="149" t="s">
        <v>30</v>
      </c>
      <c r="C253" s="159" t="s">
        <v>1590</v>
      </c>
      <c r="D253" s="669"/>
      <c r="E253" s="680">
        <v>2011</v>
      </c>
      <c r="F253" s="592" t="s">
        <v>1433</v>
      </c>
      <c r="G253" s="374"/>
      <c r="H253" s="886">
        <v>5</v>
      </c>
      <c r="I253" s="157"/>
      <c r="J253" s="590" t="str">
        <f t="shared" si="6"/>
        <v xml:space="preserve"> </v>
      </c>
      <c r="K253" s="591" t="str">
        <f t="shared" si="7"/>
        <v xml:space="preserve"> </v>
      </c>
    </row>
    <row r="254" spans="1:11" s="158" customFormat="1" ht="23.25" customHeight="1" x14ac:dyDescent="0.3">
      <c r="A254" s="886">
        <v>6</v>
      </c>
      <c r="B254" s="149" t="s">
        <v>31</v>
      </c>
      <c r="C254" s="159" t="s">
        <v>1464</v>
      </c>
      <c r="D254" s="669"/>
      <c r="E254" s="680">
        <v>2011</v>
      </c>
      <c r="F254" s="592" t="s">
        <v>1404</v>
      </c>
      <c r="G254" s="374"/>
      <c r="H254" s="886">
        <v>6</v>
      </c>
      <c r="I254" s="157"/>
      <c r="J254" s="590" t="str">
        <f t="shared" si="6"/>
        <v xml:space="preserve"> </v>
      </c>
      <c r="K254" s="591" t="str">
        <f t="shared" si="7"/>
        <v xml:space="preserve"> </v>
      </c>
    </row>
    <row r="255" spans="1:11" s="158" customFormat="1" ht="23.25" customHeight="1" x14ac:dyDescent="0.35">
      <c r="A255" s="886"/>
      <c r="B255" s="149"/>
      <c r="C255" s="159"/>
      <c r="D255" s="669"/>
      <c r="E255" s="680"/>
      <c r="F255" s="592"/>
      <c r="G255" s="374"/>
      <c r="H255" s="886"/>
      <c r="I255" s="157"/>
      <c r="J255" s="590" t="str">
        <f t="shared" si="6"/>
        <v xml:space="preserve"> </v>
      </c>
      <c r="K255" s="591" t="str">
        <f t="shared" si="7"/>
        <v xml:space="preserve"> </v>
      </c>
    </row>
    <row r="256" spans="1:11" s="165" customFormat="1" ht="23.25" customHeight="1" x14ac:dyDescent="0.3">
      <c r="A256" s="886"/>
      <c r="B256" s="149"/>
      <c r="C256" s="159" t="s">
        <v>1591</v>
      </c>
      <c r="D256" s="669"/>
      <c r="E256" s="680"/>
      <c r="F256" s="592"/>
      <c r="G256" s="374"/>
      <c r="H256" s="886"/>
      <c r="I256" s="157"/>
      <c r="J256" s="590" t="str">
        <f t="shared" si="6"/>
        <v xml:space="preserve"> </v>
      </c>
      <c r="K256" s="591" t="str">
        <f t="shared" si="7"/>
        <v xml:space="preserve"> </v>
      </c>
    </row>
    <row r="257" spans="1:11" s="158" customFormat="1" ht="23.25" customHeight="1" x14ac:dyDescent="0.3">
      <c r="A257" s="886"/>
      <c r="B257" s="149"/>
      <c r="C257" s="159"/>
      <c r="D257" s="669"/>
      <c r="E257" s="680" t="s">
        <v>1410</v>
      </c>
      <c r="F257" s="592"/>
      <c r="G257" s="374"/>
      <c r="H257" s="886"/>
      <c r="I257" s="157"/>
      <c r="J257" s="590" t="str">
        <f t="shared" ref="J257:J320" si="8">IF($D257="Заплыв №","ФИНИШ"," ")</f>
        <v xml:space="preserve"> </v>
      </c>
      <c r="K257" s="591" t="str">
        <f t="shared" ref="K257:K320" si="9">IF($D257="Заплыв №","ПРИМ."," ")</f>
        <v xml:space="preserve"> </v>
      </c>
    </row>
    <row r="258" spans="1:11" s="158" customFormat="1" ht="23.25" customHeight="1" x14ac:dyDescent="0.35">
      <c r="A258" s="886">
        <v>1</v>
      </c>
      <c r="B258" s="149"/>
      <c r="C258" s="159"/>
      <c r="D258" s="669"/>
      <c r="E258" s="680"/>
      <c r="F258" s="592"/>
      <c r="G258" s="374"/>
      <c r="H258" s="886">
        <v>1</v>
      </c>
      <c r="I258" s="157"/>
      <c r="J258" s="590" t="str">
        <f t="shared" si="8"/>
        <v xml:space="preserve"> </v>
      </c>
      <c r="K258" s="591" t="str">
        <f t="shared" si="9"/>
        <v xml:space="preserve"> </v>
      </c>
    </row>
    <row r="259" spans="1:11" s="158" customFormat="1" ht="23.25" customHeight="1" x14ac:dyDescent="0.35">
      <c r="A259" s="886">
        <v>2</v>
      </c>
      <c r="B259" s="149"/>
      <c r="C259" s="159"/>
      <c r="D259" s="669"/>
      <c r="E259" s="680"/>
      <c r="F259" s="592"/>
      <c r="G259" s="374"/>
      <c r="H259" s="886">
        <v>2</v>
      </c>
      <c r="I259" s="157"/>
      <c r="J259" s="590" t="str">
        <f t="shared" si="8"/>
        <v xml:space="preserve"> </v>
      </c>
      <c r="K259" s="591" t="str">
        <f t="shared" si="9"/>
        <v xml:space="preserve"> </v>
      </c>
    </row>
    <row r="260" spans="1:11" s="158" customFormat="1" ht="23.25" customHeight="1" x14ac:dyDescent="0.3">
      <c r="A260" s="886">
        <v>3</v>
      </c>
      <c r="B260" s="149" t="s">
        <v>32</v>
      </c>
      <c r="C260" s="159" t="s">
        <v>1469</v>
      </c>
      <c r="D260" s="669"/>
      <c r="E260" s="680">
        <v>2012</v>
      </c>
      <c r="F260" s="592" t="s">
        <v>573</v>
      </c>
      <c r="G260" s="374"/>
      <c r="H260" s="886">
        <v>3</v>
      </c>
      <c r="I260" s="157"/>
      <c r="J260" s="590" t="str">
        <f t="shared" si="8"/>
        <v xml:space="preserve"> </v>
      </c>
      <c r="K260" s="591" t="str">
        <f t="shared" si="9"/>
        <v xml:space="preserve"> </v>
      </c>
    </row>
    <row r="261" spans="1:11" s="158" customFormat="1" ht="23.25" customHeight="1" x14ac:dyDescent="0.3">
      <c r="A261" s="886">
        <v>4</v>
      </c>
      <c r="B261" s="149" t="s">
        <v>56</v>
      </c>
      <c r="C261" s="159" t="s">
        <v>1470</v>
      </c>
      <c r="D261" s="669"/>
      <c r="E261" s="680">
        <v>2012</v>
      </c>
      <c r="F261" s="592" t="s">
        <v>1402</v>
      </c>
      <c r="G261" s="374"/>
      <c r="H261" s="886">
        <v>4</v>
      </c>
      <c r="I261" s="157"/>
      <c r="J261" s="590" t="str">
        <f t="shared" si="8"/>
        <v xml:space="preserve"> </v>
      </c>
      <c r="K261" s="591" t="str">
        <f t="shared" si="9"/>
        <v xml:space="preserve"> </v>
      </c>
    </row>
    <row r="262" spans="1:11" s="158" customFormat="1" ht="23.25" customHeight="1" x14ac:dyDescent="0.35">
      <c r="A262" s="886">
        <v>5</v>
      </c>
      <c r="B262" s="149"/>
      <c r="C262" s="159"/>
      <c r="D262" s="669"/>
      <c r="E262" s="680"/>
      <c r="F262" s="592"/>
      <c r="G262" s="374"/>
      <c r="H262" s="886">
        <v>5</v>
      </c>
      <c r="I262" s="157"/>
      <c r="J262" s="590" t="str">
        <f t="shared" si="8"/>
        <v xml:space="preserve"> </v>
      </c>
      <c r="K262" s="591" t="str">
        <f t="shared" si="9"/>
        <v xml:space="preserve"> </v>
      </c>
    </row>
    <row r="263" spans="1:11" s="156" customFormat="1" ht="23.25" customHeight="1" x14ac:dyDescent="0.35">
      <c r="A263" s="886">
        <v>6</v>
      </c>
      <c r="B263" s="149"/>
      <c r="C263" s="159"/>
      <c r="D263" s="669"/>
      <c r="E263" s="680"/>
      <c r="F263" s="592"/>
      <c r="G263" s="374"/>
      <c r="H263" s="886">
        <v>6</v>
      </c>
      <c r="I263" s="157"/>
      <c r="J263" s="590" t="str">
        <f t="shared" si="8"/>
        <v xml:space="preserve"> </v>
      </c>
      <c r="K263" s="591" t="str">
        <f t="shared" si="9"/>
        <v xml:space="preserve"> </v>
      </c>
    </row>
    <row r="264" spans="1:11" s="165" customFormat="1" ht="23.25" customHeight="1" x14ac:dyDescent="0.3">
      <c r="A264" s="886"/>
      <c r="B264" s="149"/>
      <c r="C264" s="159"/>
      <c r="D264" s="669"/>
      <c r="E264" s="680" t="s">
        <v>1411</v>
      </c>
      <c r="F264" s="592"/>
      <c r="G264" s="374"/>
      <c r="H264" s="886"/>
      <c r="I264" s="157"/>
      <c r="J264" s="590" t="str">
        <f t="shared" si="8"/>
        <v xml:space="preserve"> </v>
      </c>
      <c r="K264" s="591" t="str">
        <f t="shared" si="9"/>
        <v xml:space="preserve"> </v>
      </c>
    </row>
    <row r="265" spans="1:11" s="156" customFormat="1" ht="23.25" customHeight="1" x14ac:dyDescent="0.3">
      <c r="A265" s="886">
        <v>1</v>
      </c>
      <c r="B265" s="149" t="s">
        <v>32</v>
      </c>
      <c r="C265" s="159" t="s">
        <v>1472</v>
      </c>
      <c r="D265" s="669"/>
      <c r="E265" s="680">
        <v>2012</v>
      </c>
      <c r="F265" s="592" t="s">
        <v>573</v>
      </c>
      <c r="G265" s="374"/>
      <c r="H265" s="886">
        <v>1</v>
      </c>
      <c r="I265" s="157"/>
      <c r="J265" s="590" t="str">
        <f t="shared" si="8"/>
        <v xml:space="preserve"> </v>
      </c>
      <c r="K265" s="591" t="str">
        <f t="shared" si="9"/>
        <v xml:space="preserve"> </v>
      </c>
    </row>
    <row r="266" spans="1:11" s="156" customFormat="1" ht="23.25" customHeight="1" x14ac:dyDescent="0.3">
      <c r="A266" s="886">
        <v>2</v>
      </c>
      <c r="B266" s="149" t="s">
        <v>32</v>
      </c>
      <c r="C266" s="159" t="s">
        <v>1475</v>
      </c>
      <c r="D266" s="669"/>
      <c r="E266" s="680">
        <v>2012</v>
      </c>
      <c r="F266" s="592" t="s">
        <v>1404</v>
      </c>
      <c r="G266" s="374"/>
      <c r="H266" s="886">
        <v>2</v>
      </c>
      <c r="I266" s="157"/>
      <c r="J266" s="590" t="str">
        <f t="shared" si="8"/>
        <v xml:space="preserve"> </v>
      </c>
      <c r="K266" s="591" t="str">
        <f t="shared" si="9"/>
        <v xml:space="preserve"> </v>
      </c>
    </row>
    <row r="267" spans="1:11" s="158" customFormat="1" ht="23.25" customHeight="1" x14ac:dyDescent="0.3">
      <c r="A267" s="886">
        <v>3</v>
      </c>
      <c r="B267" s="149" t="s">
        <v>56</v>
      </c>
      <c r="C267" s="159" t="s">
        <v>1479</v>
      </c>
      <c r="D267" s="669"/>
      <c r="E267" s="680">
        <v>2012</v>
      </c>
      <c r="F267" s="592" t="s">
        <v>1433</v>
      </c>
      <c r="G267" s="374"/>
      <c r="H267" s="886">
        <v>3</v>
      </c>
      <c r="I267" s="157"/>
      <c r="J267" s="590" t="str">
        <f t="shared" si="8"/>
        <v xml:space="preserve"> </v>
      </c>
      <c r="K267" s="591" t="str">
        <f t="shared" si="9"/>
        <v xml:space="preserve"> </v>
      </c>
    </row>
    <row r="268" spans="1:11" s="158" customFormat="1" ht="23.25" customHeight="1" x14ac:dyDescent="0.3">
      <c r="A268" s="886">
        <v>4</v>
      </c>
      <c r="B268" s="149" t="s">
        <v>32</v>
      </c>
      <c r="C268" s="159" t="s">
        <v>1476</v>
      </c>
      <c r="D268" s="669"/>
      <c r="E268" s="680">
        <v>2012</v>
      </c>
      <c r="F268" s="592" t="s">
        <v>1404</v>
      </c>
      <c r="G268" s="374"/>
      <c r="H268" s="886">
        <v>4</v>
      </c>
      <c r="I268" s="157"/>
      <c r="J268" s="590" t="str">
        <f t="shared" si="8"/>
        <v xml:space="preserve"> </v>
      </c>
      <c r="K268" s="591" t="str">
        <f t="shared" si="9"/>
        <v xml:space="preserve"> </v>
      </c>
    </row>
    <row r="269" spans="1:11" s="158" customFormat="1" ht="23.25" customHeight="1" x14ac:dyDescent="0.3">
      <c r="A269" s="886">
        <v>5</v>
      </c>
      <c r="B269" s="149" t="s">
        <v>27</v>
      </c>
      <c r="C269" s="159" t="s">
        <v>1477</v>
      </c>
      <c r="D269" s="669"/>
      <c r="E269" s="680">
        <v>2012</v>
      </c>
      <c r="F269" s="592" t="s">
        <v>1430</v>
      </c>
      <c r="G269" s="374"/>
      <c r="H269" s="886">
        <v>5</v>
      </c>
      <c r="I269" s="157"/>
      <c r="J269" s="590" t="str">
        <f t="shared" si="8"/>
        <v xml:space="preserve"> </v>
      </c>
      <c r="K269" s="591" t="str">
        <f t="shared" si="9"/>
        <v xml:space="preserve"> </v>
      </c>
    </row>
    <row r="270" spans="1:11" ht="23.25" customHeight="1" x14ac:dyDescent="0.3">
      <c r="A270" s="886">
        <v>6</v>
      </c>
      <c r="B270" s="149" t="s">
        <v>31</v>
      </c>
      <c r="C270" s="159" t="s">
        <v>1471</v>
      </c>
      <c r="D270" s="669"/>
      <c r="E270" s="680">
        <v>2012</v>
      </c>
      <c r="F270" s="592" t="s">
        <v>1402</v>
      </c>
      <c r="G270" s="374"/>
      <c r="H270" s="886">
        <v>6</v>
      </c>
      <c r="I270" s="157"/>
      <c r="J270" s="590" t="str">
        <f t="shared" si="8"/>
        <v xml:space="preserve"> </v>
      </c>
      <c r="K270" s="591" t="str">
        <f t="shared" si="9"/>
        <v xml:space="preserve"> </v>
      </c>
    </row>
    <row r="271" spans="1:11" s="165" customFormat="1" ht="23.25" customHeight="1" x14ac:dyDescent="0.3">
      <c r="A271" s="886"/>
      <c r="B271" s="149"/>
      <c r="C271" s="159"/>
      <c r="D271" s="669"/>
      <c r="E271" s="680" t="s">
        <v>1412</v>
      </c>
      <c r="F271" s="592"/>
      <c r="G271" s="374"/>
      <c r="H271" s="886"/>
      <c r="I271" s="157"/>
      <c r="J271" s="590" t="str">
        <f t="shared" si="8"/>
        <v xml:space="preserve"> </v>
      </c>
      <c r="K271" s="591" t="str">
        <f t="shared" si="9"/>
        <v xml:space="preserve"> </v>
      </c>
    </row>
    <row r="272" spans="1:11" s="169" customFormat="1" ht="23.25" customHeight="1" x14ac:dyDescent="0.3">
      <c r="A272" s="886">
        <v>1</v>
      </c>
      <c r="B272" s="149" t="s">
        <v>31</v>
      </c>
      <c r="C272" s="159" t="s">
        <v>1480</v>
      </c>
      <c r="D272" s="669"/>
      <c r="E272" s="680">
        <v>2012</v>
      </c>
      <c r="F272" s="592" t="s">
        <v>1402</v>
      </c>
      <c r="G272" s="374"/>
      <c r="H272" s="886">
        <v>1</v>
      </c>
      <c r="I272" s="157"/>
      <c r="J272" s="590" t="str">
        <f t="shared" si="8"/>
        <v xml:space="preserve"> </v>
      </c>
      <c r="K272" s="591" t="str">
        <f t="shared" si="9"/>
        <v xml:space="preserve"> </v>
      </c>
    </row>
    <row r="273" spans="1:11" s="167" customFormat="1" ht="23.25" customHeight="1" x14ac:dyDescent="0.3">
      <c r="A273" s="886">
        <v>2</v>
      </c>
      <c r="B273" s="149" t="s">
        <v>31</v>
      </c>
      <c r="C273" s="159" t="s">
        <v>1592</v>
      </c>
      <c r="D273" s="669"/>
      <c r="E273" s="680">
        <v>2012</v>
      </c>
      <c r="F273" s="592" t="s">
        <v>573</v>
      </c>
      <c r="G273" s="374"/>
      <c r="H273" s="886">
        <v>2</v>
      </c>
      <c r="I273" s="157"/>
      <c r="J273" s="590" t="str">
        <f t="shared" si="8"/>
        <v xml:space="preserve"> </v>
      </c>
      <c r="K273" s="591" t="str">
        <f t="shared" si="9"/>
        <v xml:space="preserve"> </v>
      </c>
    </row>
    <row r="274" spans="1:11" s="158" customFormat="1" ht="22.5" customHeight="1" x14ac:dyDescent="0.3">
      <c r="A274" s="886">
        <v>3</v>
      </c>
      <c r="B274" s="149" t="s">
        <v>30</v>
      </c>
      <c r="C274" s="159" t="s">
        <v>1485</v>
      </c>
      <c r="D274" s="669"/>
      <c r="E274" s="680">
        <v>2012</v>
      </c>
      <c r="F274" s="592" t="s">
        <v>1430</v>
      </c>
      <c r="G274" s="374"/>
      <c r="H274" s="886">
        <v>3</v>
      </c>
      <c r="I274" s="157"/>
      <c r="J274" s="590" t="str">
        <f t="shared" si="8"/>
        <v xml:space="preserve"> </v>
      </c>
      <c r="K274" s="591" t="str">
        <f t="shared" si="9"/>
        <v xml:space="preserve"> </v>
      </c>
    </row>
    <row r="275" spans="1:11" s="162" customFormat="1" ht="22.5" customHeight="1" x14ac:dyDescent="0.3">
      <c r="A275" s="886">
        <v>4</v>
      </c>
      <c r="B275" s="149" t="s">
        <v>31</v>
      </c>
      <c r="C275" s="159" t="s">
        <v>1484</v>
      </c>
      <c r="D275" s="669"/>
      <c r="E275" s="680">
        <v>2012</v>
      </c>
      <c r="F275" s="592" t="s">
        <v>1430</v>
      </c>
      <c r="G275" s="374"/>
      <c r="H275" s="886">
        <v>4</v>
      </c>
      <c r="I275" s="157"/>
      <c r="J275" s="590" t="str">
        <f t="shared" si="8"/>
        <v xml:space="preserve"> </v>
      </c>
      <c r="K275" s="591" t="str">
        <f t="shared" si="9"/>
        <v xml:space="preserve"> </v>
      </c>
    </row>
    <row r="276" spans="1:11" s="158" customFormat="1" ht="22.5" customHeight="1" x14ac:dyDescent="0.3">
      <c r="A276" s="886">
        <v>5</v>
      </c>
      <c r="B276" s="149" t="s">
        <v>32</v>
      </c>
      <c r="C276" s="159" t="s">
        <v>1483</v>
      </c>
      <c r="D276" s="669"/>
      <c r="E276" s="680">
        <v>2012</v>
      </c>
      <c r="F276" s="592" t="s">
        <v>1430</v>
      </c>
      <c r="G276" s="374"/>
      <c r="H276" s="886">
        <v>5</v>
      </c>
      <c r="I276" s="157"/>
      <c r="J276" s="590" t="str">
        <f t="shared" si="8"/>
        <v xml:space="preserve"> </v>
      </c>
      <c r="K276" s="591" t="str">
        <f t="shared" si="9"/>
        <v xml:space="preserve"> </v>
      </c>
    </row>
    <row r="277" spans="1:11" s="158" customFormat="1" ht="22.5" customHeight="1" x14ac:dyDescent="0.3">
      <c r="A277" s="886">
        <v>6</v>
      </c>
      <c r="B277" s="149" t="s">
        <v>31</v>
      </c>
      <c r="C277" s="159" t="s">
        <v>1482</v>
      </c>
      <c r="D277" s="669"/>
      <c r="E277" s="680">
        <v>2012</v>
      </c>
      <c r="F277" s="592" t="s">
        <v>1434</v>
      </c>
      <c r="G277" s="374"/>
      <c r="H277" s="886">
        <v>6</v>
      </c>
      <c r="I277" s="157"/>
      <c r="J277" s="590" t="str">
        <f t="shared" si="8"/>
        <v xml:space="preserve"> </v>
      </c>
      <c r="K277" s="591" t="str">
        <f t="shared" si="9"/>
        <v xml:space="preserve"> </v>
      </c>
    </row>
    <row r="278" spans="1:11" ht="22.5" customHeight="1" x14ac:dyDescent="0.35">
      <c r="A278" s="886"/>
      <c r="B278" s="149"/>
      <c r="C278" s="159"/>
      <c r="D278" s="669"/>
      <c r="E278" s="680"/>
      <c r="F278" s="592"/>
      <c r="G278" s="374"/>
      <c r="H278" s="886"/>
      <c r="I278" s="157"/>
      <c r="J278" s="590" t="str">
        <f t="shared" si="8"/>
        <v xml:space="preserve"> </v>
      </c>
      <c r="K278" s="591" t="str">
        <f t="shared" si="9"/>
        <v xml:space="preserve"> </v>
      </c>
    </row>
    <row r="279" spans="1:11" s="165" customFormat="1" ht="22.5" customHeight="1" x14ac:dyDescent="0.3">
      <c r="A279" s="886"/>
      <c r="B279" s="149"/>
      <c r="C279" s="159" t="s">
        <v>1593</v>
      </c>
      <c r="D279" s="669"/>
      <c r="E279" s="680"/>
      <c r="F279" s="592"/>
      <c r="G279" s="374"/>
      <c r="H279" s="886"/>
      <c r="I279" s="157"/>
      <c r="J279" s="590" t="str">
        <f t="shared" si="8"/>
        <v xml:space="preserve"> </v>
      </c>
      <c r="K279" s="591" t="str">
        <f t="shared" si="9"/>
        <v xml:space="preserve"> </v>
      </c>
    </row>
    <row r="280" spans="1:11" s="156" customFormat="1" ht="22.5" customHeight="1" x14ac:dyDescent="0.35">
      <c r="A280" s="887"/>
      <c r="B280" s="670"/>
      <c r="C280" s="671"/>
      <c r="D280" s="672"/>
      <c r="E280" s="673" t="s">
        <v>1413</v>
      </c>
      <c r="F280" s="593"/>
      <c r="G280" s="584"/>
      <c r="H280" s="887"/>
      <c r="I280" s="157"/>
      <c r="J280" s="590" t="str">
        <f t="shared" si="8"/>
        <v xml:space="preserve"> </v>
      </c>
      <c r="K280" s="591" t="str">
        <f t="shared" si="9"/>
        <v xml:space="preserve"> </v>
      </c>
    </row>
    <row r="281" spans="1:11" s="156" customFormat="1" ht="22.5" customHeight="1" x14ac:dyDescent="0.35">
      <c r="A281" s="887">
        <v>1</v>
      </c>
      <c r="B281" s="670" t="s">
        <v>32</v>
      </c>
      <c r="C281" s="671" t="s">
        <v>1487</v>
      </c>
      <c r="D281" s="672"/>
      <c r="E281" s="673">
        <v>2010</v>
      </c>
      <c r="F281" s="593" t="s">
        <v>1403</v>
      </c>
      <c r="G281" s="584"/>
      <c r="H281" s="887">
        <v>1</v>
      </c>
      <c r="I281" s="157"/>
      <c r="J281" s="590" t="str">
        <f t="shared" si="8"/>
        <v xml:space="preserve"> </v>
      </c>
      <c r="K281" s="591" t="str">
        <f t="shared" si="9"/>
        <v xml:space="preserve"> </v>
      </c>
    </row>
    <row r="282" spans="1:11" ht="22.5" customHeight="1" x14ac:dyDescent="0.3">
      <c r="A282" s="887">
        <v>2</v>
      </c>
      <c r="B282" s="149" t="s">
        <v>32</v>
      </c>
      <c r="C282" s="159" t="s">
        <v>1490</v>
      </c>
      <c r="D282" s="669"/>
      <c r="E282" s="680">
        <v>2010</v>
      </c>
      <c r="F282" s="592" t="s">
        <v>1430</v>
      </c>
      <c r="G282" s="374"/>
      <c r="H282" s="887">
        <v>2</v>
      </c>
      <c r="I282" s="157"/>
      <c r="J282" s="590" t="str">
        <f t="shared" si="8"/>
        <v xml:space="preserve"> </v>
      </c>
      <c r="K282" s="591" t="str">
        <f t="shared" si="9"/>
        <v xml:space="preserve"> </v>
      </c>
    </row>
    <row r="283" spans="1:11" ht="22.5" customHeight="1" x14ac:dyDescent="0.3">
      <c r="A283" s="888">
        <v>3</v>
      </c>
      <c r="B283" s="674" t="s">
        <v>32</v>
      </c>
      <c r="C283" s="586" t="s">
        <v>1492</v>
      </c>
      <c r="D283" s="675"/>
      <c r="E283" s="676">
        <v>2010</v>
      </c>
      <c r="F283" s="160" t="s">
        <v>1404</v>
      </c>
      <c r="G283" s="585"/>
      <c r="H283" s="888">
        <v>3</v>
      </c>
      <c r="I283" s="157"/>
      <c r="J283" s="590" t="str">
        <f t="shared" si="8"/>
        <v xml:space="preserve"> </v>
      </c>
      <c r="K283" s="591" t="str">
        <f t="shared" si="9"/>
        <v xml:space="preserve"> </v>
      </c>
    </row>
    <row r="284" spans="1:11" s="158" customFormat="1" ht="22.5" customHeight="1" x14ac:dyDescent="0.3">
      <c r="A284" s="888">
        <v>4</v>
      </c>
      <c r="B284" s="674" t="s">
        <v>31</v>
      </c>
      <c r="C284" s="586" t="s">
        <v>1498</v>
      </c>
      <c r="D284" s="675"/>
      <c r="E284" s="676">
        <v>2010</v>
      </c>
      <c r="F284" s="160" t="s">
        <v>573</v>
      </c>
      <c r="G284" s="585"/>
      <c r="H284" s="888">
        <v>4</v>
      </c>
      <c r="I284" s="157"/>
      <c r="J284" s="590" t="str">
        <f t="shared" si="8"/>
        <v xml:space="preserve"> </v>
      </c>
      <c r="K284" s="591" t="str">
        <f t="shared" si="9"/>
        <v xml:space="preserve"> </v>
      </c>
    </row>
    <row r="285" spans="1:11" s="165" customFormat="1" ht="22.5" customHeight="1" x14ac:dyDescent="0.3">
      <c r="A285" s="888">
        <v>5</v>
      </c>
      <c r="B285" s="674" t="s">
        <v>32</v>
      </c>
      <c r="C285" s="586" t="s">
        <v>1488</v>
      </c>
      <c r="D285" s="675"/>
      <c r="E285" s="676">
        <v>2010</v>
      </c>
      <c r="F285" s="163" t="s">
        <v>1403</v>
      </c>
      <c r="G285" s="585"/>
      <c r="H285" s="888">
        <v>5</v>
      </c>
      <c r="I285" s="157"/>
      <c r="J285" s="590" t="str">
        <f t="shared" si="8"/>
        <v xml:space="preserve"> </v>
      </c>
      <c r="K285" s="591" t="str">
        <f t="shared" si="9"/>
        <v xml:space="preserve"> </v>
      </c>
    </row>
    <row r="286" spans="1:11" s="158" customFormat="1" ht="22.5" customHeight="1" x14ac:dyDescent="0.3">
      <c r="A286" s="888">
        <v>6</v>
      </c>
      <c r="B286" s="674" t="s">
        <v>32</v>
      </c>
      <c r="C286" s="586" t="s">
        <v>1489</v>
      </c>
      <c r="D286" s="675"/>
      <c r="E286" s="676">
        <v>2010</v>
      </c>
      <c r="F286" s="160" t="s">
        <v>1430</v>
      </c>
      <c r="G286" s="585"/>
      <c r="H286" s="888">
        <v>6</v>
      </c>
      <c r="I286" s="157"/>
      <c r="J286" s="590" t="str">
        <f t="shared" si="8"/>
        <v xml:space="preserve"> </v>
      </c>
      <c r="K286" s="591" t="str">
        <f t="shared" si="9"/>
        <v xml:space="preserve"> </v>
      </c>
    </row>
    <row r="287" spans="1:11" s="158" customFormat="1" ht="22.5" customHeight="1" x14ac:dyDescent="0.3">
      <c r="A287" s="888"/>
      <c r="B287" s="674"/>
      <c r="C287" s="586"/>
      <c r="D287" s="675"/>
      <c r="E287" s="676" t="s">
        <v>1414</v>
      </c>
      <c r="F287" s="160"/>
      <c r="G287" s="585"/>
      <c r="H287" s="888"/>
      <c r="I287" s="157"/>
      <c r="J287" s="590" t="str">
        <f t="shared" si="8"/>
        <v xml:space="preserve"> </v>
      </c>
      <c r="K287" s="591" t="str">
        <f t="shared" si="9"/>
        <v xml:space="preserve"> </v>
      </c>
    </row>
    <row r="288" spans="1:11" s="156" customFormat="1" ht="22.5" customHeight="1" x14ac:dyDescent="0.3">
      <c r="A288" s="888">
        <v>1</v>
      </c>
      <c r="B288" s="677" t="s">
        <v>32</v>
      </c>
      <c r="C288" s="586" t="s">
        <v>1491</v>
      </c>
      <c r="D288" s="678"/>
      <c r="E288" s="679">
        <v>2010</v>
      </c>
      <c r="F288" s="164" t="s">
        <v>1404</v>
      </c>
      <c r="G288" s="587"/>
      <c r="H288" s="888">
        <v>1</v>
      </c>
      <c r="I288" s="157"/>
      <c r="J288" s="590" t="str">
        <f t="shared" si="8"/>
        <v xml:space="preserve"> </v>
      </c>
      <c r="K288" s="591" t="str">
        <f t="shared" si="9"/>
        <v xml:space="preserve"> </v>
      </c>
    </row>
    <row r="289" spans="1:11" s="162" customFormat="1" ht="22.5" customHeight="1" x14ac:dyDescent="0.3">
      <c r="A289" s="887">
        <v>2</v>
      </c>
      <c r="B289" s="149" t="s">
        <v>31</v>
      </c>
      <c r="C289" s="159" t="s">
        <v>1501</v>
      </c>
      <c r="D289" s="669"/>
      <c r="E289" s="680">
        <v>2010</v>
      </c>
      <c r="F289" s="592" t="s">
        <v>1404</v>
      </c>
      <c r="G289" s="374"/>
      <c r="H289" s="887">
        <v>2</v>
      </c>
      <c r="I289" s="157"/>
      <c r="J289" s="590" t="str">
        <f t="shared" si="8"/>
        <v xml:space="preserve"> </v>
      </c>
      <c r="K289" s="591" t="str">
        <f t="shared" si="9"/>
        <v xml:space="preserve"> </v>
      </c>
    </row>
    <row r="290" spans="1:11" s="162" customFormat="1" ht="22.5" customHeight="1" x14ac:dyDescent="0.3">
      <c r="A290" s="888">
        <v>3</v>
      </c>
      <c r="B290" s="674" t="s">
        <v>30</v>
      </c>
      <c r="C290" s="586" t="s">
        <v>1503</v>
      </c>
      <c r="D290" s="675"/>
      <c r="E290" s="676">
        <v>2010</v>
      </c>
      <c r="F290" s="160" t="s">
        <v>1434</v>
      </c>
      <c r="G290" s="585"/>
      <c r="H290" s="888">
        <v>3</v>
      </c>
      <c r="I290" s="157"/>
      <c r="J290" s="590" t="str">
        <f t="shared" si="8"/>
        <v xml:space="preserve"> </v>
      </c>
      <c r="K290" s="591" t="str">
        <f t="shared" si="9"/>
        <v xml:space="preserve"> </v>
      </c>
    </row>
    <row r="291" spans="1:11" s="162" customFormat="1" ht="22.5" customHeight="1" x14ac:dyDescent="0.3">
      <c r="A291" s="888">
        <v>4</v>
      </c>
      <c r="B291" s="674" t="s">
        <v>30</v>
      </c>
      <c r="C291" s="586" t="s">
        <v>1505</v>
      </c>
      <c r="D291" s="675"/>
      <c r="E291" s="676">
        <v>2010</v>
      </c>
      <c r="F291" s="160" t="s">
        <v>1430</v>
      </c>
      <c r="G291" s="585"/>
      <c r="H291" s="888">
        <v>4</v>
      </c>
      <c r="I291" s="157"/>
      <c r="J291" s="590" t="str">
        <f t="shared" si="8"/>
        <v xml:space="preserve"> </v>
      </c>
      <c r="K291" s="591" t="str">
        <f t="shared" si="9"/>
        <v xml:space="preserve"> </v>
      </c>
    </row>
    <row r="292" spans="1:11" s="162" customFormat="1" ht="22.5" customHeight="1" x14ac:dyDescent="0.3">
      <c r="A292" s="888">
        <v>5</v>
      </c>
      <c r="B292" s="674" t="s">
        <v>31</v>
      </c>
      <c r="C292" s="586" t="s">
        <v>1496</v>
      </c>
      <c r="D292" s="675"/>
      <c r="E292" s="676">
        <v>2010</v>
      </c>
      <c r="F292" s="163" t="s">
        <v>1434</v>
      </c>
      <c r="G292" s="585"/>
      <c r="H292" s="888">
        <v>5</v>
      </c>
      <c r="I292" s="157"/>
      <c r="J292" s="590" t="str">
        <f t="shared" si="8"/>
        <v xml:space="preserve"> </v>
      </c>
      <c r="K292" s="591" t="str">
        <f t="shared" si="9"/>
        <v xml:space="preserve"> </v>
      </c>
    </row>
    <row r="293" spans="1:11" s="162" customFormat="1" ht="22.5" customHeight="1" x14ac:dyDescent="0.3">
      <c r="A293" s="888">
        <v>6</v>
      </c>
      <c r="B293" s="674" t="s">
        <v>30</v>
      </c>
      <c r="C293" s="586" t="s">
        <v>1493</v>
      </c>
      <c r="D293" s="675"/>
      <c r="E293" s="676">
        <v>2010</v>
      </c>
      <c r="F293" s="160" t="s">
        <v>1434</v>
      </c>
      <c r="G293" s="585"/>
      <c r="H293" s="888">
        <v>6</v>
      </c>
      <c r="I293" s="157"/>
      <c r="J293" s="590" t="str">
        <f t="shared" si="8"/>
        <v xml:space="preserve"> </v>
      </c>
      <c r="K293" s="591" t="str">
        <f t="shared" si="9"/>
        <v xml:space="preserve"> </v>
      </c>
    </row>
    <row r="294" spans="1:11" ht="22.5" customHeight="1" x14ac:dyDescent="0.3">
      <c r="A294" s="888"/>
      <c r="B294" s="674"/>
      <c r="C294" s="586"/>
      <c r="D294" s="675"/>
      <c r="E294" s="676" t="s">
        <v>1415</v>
      </c>
      <c r="F294" s="160"/>
      <c r="G294" s="585"/>
      <c r="H294" s="888"/>
      <c r="I294" s="157"/>
      <c r="J294" s="590" t="str">
        <f t="shared" si="8"/>
        <v xml:space="preserve"> </v>
      </c>
      <c r="K294" s="591" t="str">
        <f t="shared" si="9"/>
        <v xml:space="preserve"> </v>
      </c>
    </row>
    <row r="295" spans="1:11" s="156" customFormat="1" ht="22.5" customHeight="1" x14ac:dyDescent="0.3">
      <c r="A295" s="888">
        <v>1</v>
      </c>
      <c r="B295" s="677" t="s">
        <v>31</v>
      </c>
      <c r="C295" s="586" t="s">
        <v>1594</v>
      </c>
      <c r="D295" s="678"/>
      <c r="E295" s="679">
        <v>2010</v>
      </c>
      <c r="F295" s="164" t="s">
        <v>1403</v>
      </c>
      <c r="G295" s="587"/>
      <c r="H295" s="888">
        <v>1</v>
      </c>
      <c r="I295" s="157"/>
      <c r="J295" s="590" t="str">
        <f t="shared" si="8"/>
        <v xml:space="preserve"> </v>
      </c>
      <c r="K295" s="591" t="str">
        <f t="shared" si="9"/>
        <v xml:space="preserve"> </v>
      </c>
    </row>
    <row r="296" spans="1:11" s="162" customFormat="1" ht="22.5" customHeight="1" x14ac:dyDescent="0.3">
      <c r="A296" s="887">
        <v>2</v>
      </c>
      <c r="B296" s="149" t="s">
        <v>31</v>
      </c>
      <c r="C296" s="159" t="s">
        <v>1504</v>
      </c>
      <c r="D296" s="669"/>
      <c r="E296" s="680">
        <v>2010</v>
      </c>
      <c r="F296" s="592" t="s">
        <v>1404</v>
      </c>
      <c r="G296" s="374"/>
      <c r="H296" s="887">
        <v>2</v>
      </c>
      <c r="I296" s="157"/>
      <c r="J296" s="590" t="str">
        <f t="shared" si="8"/>
        <v xml:space="preserve"> </v>
      </c>
      <c r="K296" s="591" t="str">
        <f t="shared" si="9"/>
        <v xml:space="preserve"> </v>
      </c>
    </row>
    <row r="297" spans="1:11" s="162" customFormat="1" ht="22.5" customHeight="1" x14ac:dyDescent="0.3">
      <c r="A297" s="888">
        <v>3</v>
      </c>
      <c r="B297" s="674" t="s">
        <v>30</v>
      </c>
      <c r="C297" s="586" t="s">
        <v>1502</v>
      </c>
      <c r="D297" s="675"/>
      <c r="E297" s="676">
        <v>2010</v>
      </c>
      <c r="F297" s="160" t="s">
        <v>1404</v>
      </c>
      <c r="G297" s="585"/>
      <c r="H297" s="888">
        <v>3</v>
      </c>
      <c r="I297" s="157"/>
      <c r="J297" s="590" t="str">
        <f t="shared" si="8"/>
        <v xml:space="preserve"> </v>
      </c>
      <c r="K297" s="591" t="str">
        <f t="shared" si="9"/>
        <v xml:space="preserve"> </v>
      </c>
    </row>
    <row r="298" spans="1:11" s="162" customFormat="1" ht="22.5" customHeight="1" x14ac:dyDescent="0.3">
      <c r="A298" s="888">
        <v>4</v>
      </c>
      <c r="B298" s="674" t="s">
        <v>30</v>
      </c>
      <c r="C298" s="586" t="s">
        <v>1512</v>
      </c>
      <c r="D298" s="675"/>
      <c r="E298" s="676">
        <v>2010</v>
      </c>
      <c r="F298" s="160" t="s">
        <v>1402</v>
      </c>
      <c r="G298" s="585"/>
      <c r="H298" s="888">
        <v>4</v>
      </c>
      <c r="I298" s="157"/>
      <c r="J298" s="590" t="str">
        <f t="shared" si="8"/>
        <v xml:space="preserve"> </v>
      </c>
      <c r="K298" s="591" t="str">
        <f t="shared" si="9"/>
        <v xml:space="preserve"> </v>
      </c>
    </row>
    <row r="299" spans="1:11" s="162" customFormat="1" ht="22.5" customHeight="1" x14ac:dyDescent="0.3">
      <c r="A299" s="888">
        <v>5</v>
      </c>
      <c r="B299" s="674" t="s">
        <v>31</v>
      </c>
      <c r="C299" s="586" t="s">
        <v>1500</v>
      </c>
      <c r="D299" s="675"/>
      <c r="E299" s="676">
        <v>2010</v>
      </c>
      <c r="F299" s="163" t="s">
        <v>1404</v>
      </c>
      <c r="G299" s="585"/>
      <c r="H299" s="888">
        <v>5</v>
      </c>
      <c r="I299" s="157"/>
      <c r="J299" s="590" t="str">
        <f t="shared" si="8"/>
        <v xml:space="preserve"> </v>
      </c>
      <c r="K299" s="591" t="str">
        <f t="shared" si="9"/>
        <v xml:space="preserve"> </v>
      </c>
    </row>
    <row r="300" spans="1:11" s="162" customFormat="1" ht="22.5" customHeight="1" x14ac:dyDescent="0.3">
      <c r="A300" s="888">
        <v>6</v>
      </c>
      <c r="B300" s="674" t="s">
        <v>30</v>
      </c>
      <c r="C300" s="586" t="s">
        <v>1576</v>
      </c>
      <c r="D300" s="675"/>
      <c r="E300" s="676">
        <v>2010</v>
      </c>
      <c r="F300" s="160" t="s">
        <v>573</v>
      </c>
      <c r="G300" s="585"/>
      <c r="H300" s="888">
        <v>6</v>
      </c>
      <c r="I300" s="157"/>
      <c r="J300" s="590" t="str">
        <f t="shared" si="8"/>
        <v xml:space="preserve"> </v>
      </c>
      <c r="K300" s="591" t="str">
        <f t="shared" si="9"/>
        <v xml:space="preserve"> </v>
      </c>
    </row>
    <row r="301" spans="1:11" ht="22.5" customHeight="1" x14ac:dyDescent="0.3">
      <c r="A301" s="888"/>
      <c r="B301" s="674"/>
      <c r="C301" s="586"/>
      <c r="D301" s="675"/>
      <c r="E301" s="676" t="s">
        <v>1416</v>
      </c>
      <c r="F301" s="160"/>
      <c r="G301" s="585"/>
      <c r="H301" s="888"/>
      <c r="I301" s="157"/>
      <c r="J301" s="590" t="str">
        <f t="shared" si="8"/>
        <v xml:space="preserve"> </v>
      </c>
      <c r="K301" s="591" t="str">
        <f t="shared" si="9"/>
        <v xml:space="preserve"> </v>
      </c>
    </row>
    <row r="302" spans="1:11" s="156" customFormat="1" ht="22.5" customHeight="1" x14ac:dyDescent="0.3">
      <c r="A302" s="888">
        <v>1</v>
      </c>
      <c r="B302" s="677" t="s">
        <v>30</v>
      </c>
      <c r="C302" s="586" t="s">
        <v>1511</v>
      </c>
      <c r="D302" s="678"/>
      <c r="E302" s="679">
        <v>2010</v>
      </c>
      <c r="F302" s="164" t="s">
        <v>1402</v>
      </c>
      <c r="G302" s="587"/>
      <c r="H302" s="888">
        <v>1</v>
      </c>
      <c r="I302" s="157"/>
      <c r="J302" s="590" t="str">
        <f t="shared" si="8"/>
        <v xml:space="preserve"> </v>
      </c>
      <c r="K302" s="591" t="str">
        <f t="shared" si="9"/>
        <v xml:space="preserve"> </v>
      </c>
    </row>
    <row r="303" spans="1:11" s="162" customFormat="1" ht="22.5" customHeight="1" x14ac:dyDescent="0.3">
      <c r="A303" s="887">
        <v>2</v>
      </c>
      <c r="B303" s="149" t="s">
        <v>30</v>
      </c>
      <c r="C303" s="159" t="s">
        <v>1508</v>
      </c>
      <c r="D303" s="669"/>
      <c r="E303" s="680">
        <v>2010</v>
      </c>
      <c r="F303" s="592" t="s">
        <v>573</v>
      </c>
      <c r="G303" s="374"/>
      <c r="H303" s="887">
        <v>2</v>
      </c>
      <c r="I303" s="157"/>
      <c r="J303" s="590" t="str">
        <f t="shared" si="8"/>
        <v xml:space="preserve"> </v>
      </c>
      <c r="K303" s="591" t="str">
        <f t="shared" si="9"/>
        <v xml:space="preserve"> </v>
      </c>
    </row>
    <row r="304" spans="1:11" s="162" customFormat="1" ht="21.75" customHeight="1" x14ac:dyDescent="0.3">
      <c r="A304" s="888">
        <v>3</v>
      </c>
      <c r="B304" s="674" t="s">
        <v>7</v>
      </c>
      <c r="C304" s="586" t="s">
        <v>1513</v>
      </c>
      <c r="D304" s="675"/>
      <c r="E304" s="676">
        <v>2010</v>
      </c>
      <c r="F304" s="160" t="s">
        <v>1402</v>
      </c>
      <c r="G304" s="585"/>
      <c r="H304" s="888">
        <v>3</v>
      </c>
      <c r="I304" s="157"/>
      <c r="J304" s="590" t="str">
        <f t="shared" si="8"/>
        <v xml:space="preserve"> </v>
      </c>
      <c r="K304" s="591" t="str">
        <f t="shared" si="9"/>
        <v xml:space="preserve"> </v>
      </c>
    </row>
    <row r="305" spans="1:11" s="162" customFormat="1" ht="21.75" customHeight="1" x14ac:dyDescent="0.3">
      <c r="A305" s="888">
        <v>4</v>
      </c>
      <c r="B305" s="674" t="s">
        <v>30</v>
      </c>
      <c r="C305" s="586" t="s">
        <v>1509</v>
      </c>
      <c r="D305" s="675"/>
      <c r="E305" s="676">
        <v>2010</v>
      </c>
      <c r="F305" s="160" t="s">
        <v>1404</v>
      </c>
      <c r="G305" s="585"/>
      <c r="H305" s="888">
        <v>4</v>
      </c>
      <c r="I305" s="157"/>
      <c r="J305" s="590" t="str">
        <f t="shared" si="8"/>
        <v xml:space="preserve"> </v>
      </c>
      <c r="K305" s="591" t="str">
        <f t="shared" si="9"/>
        <v xml:space="preserve"> </v>
      </c>
    </row>
    <row r="306" spans="1:11" s="162" customFormat="1" ht="21.75" customHeight="1" x14ac:dyDescent="0.3">
      <c r="A306" s="888">
        <v>5</v>
      </c>
      <c r="B306" s="674" t="s">
        <v>30</v>
      </c>
      <c r="C306" s="586" t="s">
        <v>1506</v>
      </c>
      <c r="D306" s="675"/>
      <c r="E306" s="676">
        <v>2010</v>
      </c>
      <c r="F306" s="163" t="s">
        <v>1433</v>
      </c>
      <c r="G306" s="585"/>
      <c r="H306" s="888">
        <v>5</v>
      </c>
      <c r="I306" s="157"/>
      <c r="J306" s="590" t="str">
        <f t="shared" si="8"/>
        <v xml:space="preserve"> </v>
      </c>
      <c r="K306" s="591" t="str">
        <f t="shared" si="9"/>
        <v xml:space="preserve"> </v>
      </c>
    </row>
    <row r="307" spans="1:11" s="162" customFormat="1" ht="21.75" customHeight="1" x14ac:dyDescent="0.3">
      <c r="A307" s="888">
        <v>6</v>
      </c>
      <c r="B307" s="674" t="s">
        <v>30</v>
      </c>
      <c r="C307" s="586" t="s">
        <v>1510</v>
      </c>
      <c r="D307" s="675"/>
      <c r="E307" s="676">
        <v>2010</v>
      </c>
      <c r="F307" s="160" t="s">
        <v>1404</v>
      </c>
      <c r="G307" s="585"/>
      <c r="H307" s="888">
        <v>6</v>
      </c>
      <c r="I307" s="157"/>
      <c r="J307" s="590" t="str">
        <f t="shared" si="8"/>
        <v xml:space="preserve"> </v>
      </c>
      <c r="K307" s="591" t="str">
        <f t="shared" si="9"/>
        <v xml:space="preserve"> </v>
      </c>
    </row>
    <row r="308" spans="1:11" ht="21.75" customHeight="1" x14ac:dyDescent="0.35">
      <c r="A308" s="888"/>
      <c r="B308" s="674"/>
      <c r="C308" s="586"/>
      <c r="D308" s="675"/>
      <c r="E308" s="676"/>
      <c r="F308" s="160"/>
      <c r="G308" s="585"/>
      <c r="H308" s="888"/>
      <c r="I308" s="157"/>
      <c r="J308" s="590" t="str">
        <f t="shared" si="8"/>
        <v xml:space="preserve"> </v>
      </c>
      <c r="K308" s="591" t="str">
        <f t="shared" si="9"/>
        <v xml:space="preserve"> </v>
      </c>
    </row>
    <row r="309" spans="1:11" s="156" customFormat="1" ht="21.75" customHeight="1" x14ac:dyDescent="0.3">
      <c r="A309" s="888"/>
      <c r="B309" s="677"/>
      <c r="C309" s="586" t="s">
        <v>1595</v>
      </c>
      <c r="D309" s="678"/>
      <c r="E309" s="679"/>
      <c r="F309" s="164"/>
      <c r="G309" s="587"/>
      <c r="H309" s="888"/>
      <c r="I309" s="157"/>
      <c r="J309" s="590" t="str">
        <f t="shared" si="8"/>
        <v xml:space="preserve"> </v>
      </c>
      <c r="K309" s="591" t="str">
        <f t="shared" si="9"/>
        <v xml:space="preserve"> </v>
      </c>
    </row>
    <row r="310" spans="1:11" s="162" customFormat="1" ht="22.5" customHeight="1" x14ac:dyDescent="0.3">
      <c r="A310" s="887"/>
      <c r="B310" s="149"/>
      <c r="C310" s="159"/>
      <c r="D310" s="669"/>
      <c r="E310" s="680" t="s">
        <v>1417</v>
      </c>
      <c r="F310" s="592"/>
      <c r="G310" s="374"/>
      <c r="H310" s="887"/>
      <c r="I310" s="157"/>
      <c r="J310" s="590" t="str">
        <f t="shared" si="8"/>
        <v xml:space="preserve"> </v>
      </c>
      <c r="K310" s="591" t="str">
        <f t="shared" si="9"/>
        <v xml:space="preserve"> </v>
      </c>
    </row>
    <row r="311" spans="1:11" s="162" customFormat="1" ht="22.5" customHeight="1" x14ac:dyDescent="0.3">
      <c r="A311" s="888">
        <v>1</v>
      </c>
      <c r="B311" s="674" t="s">
        <v>32</v>
      </c>
      <c r="C311" s="586" t="s">
        <v>1515</v>
      </c>
      <c r="D311" s="675"/>
      <c r="E311" s="676">
        <v>2011</v>
      </c>
      <c r="F311" s="160" t="s">
        <v>1430</v>
      </c>
      <c r="G311" s="585"/>
      <c r="H311" s="888">
        <v>1</v>
      </c>
      <c r="I311" s="157"/>
      <c r="J311" s="590" t="str">
        <f t="shared" si="8"/>
        <v xml:space="preserve"> </v>
      </c>
      <c r="K311" s="591" t="str">
        <f t="shared" si="9"/>
        <v xml:space="preserve"> </v>
      </c>
    </row>
    <row r="312" spans="1:11" s="162" customFormat="1" ht="22.5" customHeight="1" x14ac:dyDescent="0.3">
      <c r="A312" s="888">
        <v>2</v>
      </c>
      <c r="B312" s="674" t="s">
        <v>32</v>
      </c>
      <c r="C312" s="586" t="s">
        <v>1516</v>
      </c>
      <c r="D312" s="675"/>
      <c r="E312" s="676">
        <v>2011</v>
      </c>
      <c r="F312" s="160" t="s">
        <v>573</v>
      </c>
      <c r="G312" s="585"/>
      <c r="H312" s="888">
        <v>2</v>
      </c>
      <c r="I312" s="157"/>
      <c r="J312" s="590" t="str">
        <f t="shared" si="8"/>
        <v xml:space="preserve"> </v>
      </c>
      <c r="K312" s="591" t="str">
        <f t="shared" si="9"/>
        <v xml:space="preserve"> </v>
      </c>
    </row>
    <row r="313" spans="1:11" s="162" customFormat="1" ht="22.5" customHeight="1" x14ac:dyDescent="0.3">
      <c r="A313" s="888">
        <v>3</v>
      </c>
      <c r="B313" s="674" t="s">
        <v>32</v>
      </c>
      <c r="C313" s="586" t="s">
        <v>1518</v>
      </c>
      <c r="D313" s="675"/>
      <c r="E313" s="676">
        <v>2011</v>
      </c>
      <c r="F313" s="163" t="s">
        <v>1404</v>
      </c>
      <c r="G313" s="585"/>
      <c r="H313" s="888">
        <v>3</v>
      </c>
      <c r="I313" s="157"/>
      <c r="J313" s="590" t="str">
        <f t="shared" si="8"/>
        <v xml:space="preserve"> </v>
      </c>
      <c r="K313" s="591" t="str">
        <f t="shared" si="9"/>
        <v xml:space="preserve"> </v>
      </c>
    </row>
    <row r="314" spans="1:11" s="162" customFormat="1" ht="22.5" customHeight="1" x14ac:dyDescent="0.3">
      <c r="A314" s="888">
        <v>4</v>
      </c>
      <c r="B314" s="674" t="s">
        <v>32</v>
      </c>
      <c r="C314" s="586" t="s">
        <v>1522</v>
      </c>
      <c r="D314" s="675"/>
      <c r="E314" s="676">
        <v>2011</v>
      </c>
      <c r="F314" s="160" t="s">
        <v>1430</v>
      </c>
      <c r="G314" s="585"/>
      <c r="H314" s="888">
        <v>4</v>
      </c>
      <c r="I314" s="157"/>
      <c r="J314" s="590" t="str">
        <f t="shared" si="8"/>
        <v xml:space="preserve"> </v>
      </c>
      <c r="K314" s="591" t="str">
        <f t="shared" si="9"/>
        <v xml:space="preserve"> </v>
      </c>
    </row>
    <row r="315" spans="1:11" ht="22.5" customHeight="1" x14ac:dyDescent="0.3">
      <c r="A315" s="888">
        <v>5</v>
      </c>
      <c r="B315" s="674" t="s">
        <v>56</v>
      </c>
      <c r="C315" s="586" t="s">
        <v>1519</v>
      </c>
      <c r="D315" s="675"/>
      <c r="E315" s="676">
        <v>2011</v>
      </c>
      <c r="F315" s="160" t="s">
        <v>1430</v>
      </c>
      <c r="G315" s="585"/>
      <c r="H315" s="888">
        <v>5</v>
      </c>
      <c r="I315" s="157"/>
      <c r="J315" s="590" t="str">
        <f t="shared" si="8"/>
        <v xml:space="preserve"> </v>
      </c>
      <c r="K315" s="591" t="str">
        <f t="shared" si="9"/>
        <v xml:space="preserve"> </v>
      </c>
    </row>
    <row r="316" spans="1:11" s="156" customFormat="1" ht="22.5" customHeight="1" x14ac:dyDescent="0.3">
      <c r="A316" s="888">
        <v>6</v>
      </c>
      <c r="B316" s="677" t="s">
        <v>32</v>
      </c>
      <c r="C316" s="586" t="s">
        <v>1517</v>
      </c>
      <c r="D316" s="678"/>
      <c r="E316" s="679">
        <v>2011</v>
      </c>
      <c r="F316" s="164" t="s">
        <v>1404</v>
      </c>
      <c r="G316" s="587"/>
      <c r="H316" s="888">
        <v>6</v>
      </c>
      <c r="I316" s="157"/>
      <c r="J316" s="590" t="str">
        <f t="shared" si="8"/>
        <v xml:space="preserve"> </v>
      </c>
      <c r="K316" s="591" t="str">
        <f t="shared" si="9"/>
        <v xml:space="preserve"> </v>
      </c>
    </row>
    <row r="317" spans="1:11" s="162" customFormat="1" ht="22.5" customHeight="1" x14ac:dyDescent="0.3">
      <c r="A317" s="887"/>
      <c r="B317" s="149"/>
      <c r="C317" s="159"/>
      <c r="D317" s="669"/>
      <c r="E317" s="680" t="s">
        <v>1418</v>
      </c>
      <c r="F317" s="592"/>
      <c r="G317" s="374"/>
      <c r="H317" s="887"/>
      <c r="I317" s="157"/>
      <c r="J317" s="590" t="str">
        <f t="shared" si="8"/>
        <v xml:space="preserve"> </v>
      </c>
      <c r="K317" s="591" t="str">
        <f t="shared" si="9"/>
        <v xml:space="preserve"> </v>
      </c>
    </row>
    <row r="318" spans="1:11" s="162" customFormat="1" ht="22.5" customHeight="1" x14ac:dyDescent="0.3">
      <c r="A318" s="888">
        <v>1</v>
      </c>
      <c r="B318" s="674" t="s">
        <v>32</v>
      </c>
      <c r="C318" s="586" t="s">
        <v>1520</v>
      </c>
      <c r="D318" s="675"/>
      <c r="E318" s="676">
        <v>2011</v>
      </c>
      <c r="F318" s="160" t="s">
        <v>1404</v>
      </c>
      <c r="G318" s="585"/>
      <c r="H318" s="888">
        <v>1</v>
      </c>
      <c r="I318" s="157"/>
      <c r="J318" s="590" t="str">
        <f t="shared" si="8"/>
        <v xml:space="preserve"> </v>
      </c>
      <c r="K318" s="591" t="str">
        <f t="shared" si="9"/>
        <v xml:space="preserve"> </v>
      </c>
    </row>
    <row r="319" spans="1:11" s="162" customFormat="1" ht="22.5" customHeight="1" x14ac:dyDescent="0.3">
      <c r="A319" s="888">
        <v>2</v>
      </c>
      <c r="B319" s="674" t="s">
        <v>32</v>
      </c>
      <c r="C319" s="586" t="s">
        <v>1524</v>
      </c>
      <c r="D319" s="675"/>
      <c r="E319" s="676">
        <v>2011</v>
      </c>
      <c r="F319" s="160" t="s">
        <v>1404</v>
      </c>
      <c r="G319" s="585"/>
      <c r="H319" s="888">
        <v>2</v>
      </c>
      <c r="I319" s="157"/>
      <c r="J319" s="590" t="str">
        <f t="shared" si="8"/>
        <v xml:space="preserve"> </v>
      </c>
      <c r="K319" s="591" t="str">
        <f t="shared" si="9"/>
        <v xml:space="preserve"> </v>
      </c>
    </row>
    <row r="320" spans="1:11" s="162" customFormat="1" ht="22.5" customHeight="1" x14ac:dyDescent="0.3">
      <c r="A320" s="888">
        <v>3</v>
      </c>
      <c r="B320" s="674" t="s">
        <v>32</v>
      </c>
      <c r="C320" s="586" t="s">
        <v>1525</v>
      </c>
      <c r="D320" s="675"/>
      <c r="E320" s="676">
        <v>2011</v>
      </c>
      <c r="F320" s="163" t="s">
        <v>1404</v>
      </c>
      <c r="G320" s="585"/>
      <c r="H320" s="888">
        <v>3</v>
      </c>
      <c r="I320" s="157"/>
      <c r="J320" s="590" t="str">
        <f t="shared" si="8"/>
        <v xml:space="preserve"> </v>
      </c>
      <c r="K320" s="591" t="str">
        <f t="shared" si="9"/>
        <v xml:space="preserve"> </v>
      </c>
    </row>
    <row r="321" spans="1:11" s="162" customFormat="1" ht="22.5" customHeight="1" x14ac:dyDescent="0.3">
      <c r="A321" s="888">
        <v>4</v>
      </c>
      <c r="B321" s="674" t="s">
        <v>56</v>
      </c>
      <c r="C321" s="586" t="s">
        <v>1581</v>
      </c>
      <c r="D321" s="675"/>
      <c r="E321" s="676">
        <v>2011</v>
      </c>
      <c r="F321" s="160" t="s">
        <v>573</v>
      </c>
      <c r="G321" s="585"/>
      <c r="H321" s="888">
        <v>4</v>
      </c>
      <c r="I321" s="157"/>
      <c r="J321" s="590" t="str">
        <f t="shared" ref="J321:J384" si="10">IF($D321="Заплыв №","ФИНИШ"," ")</f>
        <v xml:space="preserve"> </v>
      </c>
      <c r="K321" s="591" t="str">
        <f t="shared" ref="K321:K384" si="11">IF($D321="Заплыв №","ПРИМ."," ")</f>
        <v xml:space="preserve"> </v>
      </c>
    </row>
    <row r="322" spans="1:11" ht="22.5" customHeight="1" x14ac:dyDescent="0.3">
      <c r="A322" s="888">
        <v>5</v>
      </c>
      <c r="B322" s="674" t="s">
        <v>32</v>
      </c>
      <c r="C322" s="586" t="s">
        <v>1526</v>
      </c>
      <c r="D322" s="675"/>
      <c r="E322" s="676">
        <v>2011</v>
      </c>
      <c r="F322" s="160" t="s">
        <v>1404</v>
      </c>
      <c r="G322" s="585"/>
      <c r="H322" s="888">
        <v>5</v>
      </c>
      <c r="I322" s="157"/>
      <c r="J322" s="590" t="str">
        <f t="shared" si="10"/>
        <v xml:space="preserve"> </v>
      </c>
      <c r="K322" s="591" t="str">
        <f t="shared" si="11"/>
        <v xml:space="preserve"> </v>
      </c>
    </row>
    <row r="323" spans="1:11" s="156" customFormat="1" ht="22.5" customHeight="1" x14ac:dyDescent="0.3">
      <c r="A323" s="888">
        <v>6</v>
      </c>
      <c r="B323" s="677" t="s">
        <v>30</v>
      </c>
      <c r="C323" s="586" t="s">
        <v>1523</v>
      </c>
      <c r="D323" s="678"/>
      <c r="E323" s="679">
        <v>2011</v>
      </c>
      <c r="F323" s="164" t="s">
        <v>573</v>
      </c>
      <c r="G323" s="587"/>
      <c r="H323" s="888">
        <v>6</v>
      </c>
      <c r="I323" s="157"/>
      <c r="J323" s="590" t="str">
        <f t="shared" si="10"/>
        <v xml:space="preserve"> </v>
      </c>
      <c r="K323" s="591" t="str">
        <f t="shared" si="11"/>
        <v xml:space="preserve"> </v>
      </c>
    </row>
    <row r="324" spans="1:11" s="162" customFormat="1" ht="22.5" customHeight="1" x14ac:dyDescent="0.3">
      <c r="A324" s="887"/>
      <c r="B324" s="149"/>
      <c r="C324" s="159"/>
      <c r="D324" s="669"/>
      <c r="E324" s="680" t="s">
        <v>1419</v>
      </c>
      <c r="F324" s="592"/>
      <c r="G324" s="374"/>
      <c r="H324" s="887"/>
      <c r="I324" s="157"/>
      <c r="J324" s="590" t="str">
        <f t="shared" si="10"/>
        <v xml:space="preserve"> </v>
      </c>
      <c r="K324" s="591" t="str">
        <f t="shared" si="11"/>
        <v xml:space="preserve"> </v>
      </c>
    </row>
    <row r="325" spans="1:11" s="162" customFormat="1" ht="22.5" customHeight="1" x14ac:dyDescent="0.3">
      <c r="A325" s="888">
        <v>1</v>
      </c>
      <c r="B325" s="674" t="s">
        <v>32</v>
      </c>
      <c r="C325" s="586" t="s">
        <v>1528</v>
      </c>
      <c r="D325" s="675"/>
      <c r="E325" s="676">
        <v>2011</v>
      </c>
      <c r="F325" s="160" t="s">
        <v>1404</v>
      </c>
      <c r="G325" s="585"/>
      <c r="H325" s="888">
        <v>1</v>
      </c>
      <c r="I325" s="157"/>
      <c r="J325" s="590" t="str">
        <f t="shared" si="10"/>
        <v xml:space="preserve"> </v>
      </c>
      <c r="K325" s="591" t="str">
        <f t="shared" si="11"/>
        <v xml:space="preserve"> </v>
      </c>
    </row>
    <row r="326" spans="1:11" s="162" customFormat="1" ht="22.5" customHeight="1" x14ac:dyDescent="0.3">
      <c r="A326" s="888">
        <v>2</v>
      </c>
      <c r="B326" s="674" t="s">
        <v>56</v>
      </c>
      <c r="C326" s="586" t="s">
        <v>1529</v>
      </c>
      <c r="D326" s="675"/>
      <c r="E326" s="676">
        <v>2011</v>
      </c>
      <c r="F326" s="160" t="s">
        <v>1433</v>
      </c>
      <c r="G326" s="585"/>
      <c r="H326" s="888">
        <v>2</v>
      </c>
      <c r="I326" s="157"/>
      <c r="J326" s="590" t="str">
        <f t="shared" si="10"/>
        <v xml:space="preserve"> </v>
      </c>
      <c r="K326" s="591" t="str">
        <f t="shared" si="11"/>
        <v xml:space="preserve"> </v>
      </c>
    </row>
    <row r="327" spans="1:11" s="162" customFormat="1" ht="22.5" customHeight="1" x14ac:dyDescent="0.3">
      <c r="A327" s="888">
        <v>3</v>
      </c>
      <c r="B327" s="674" t="s">
        <v>56</v>
      </c>
      <c r="C327" s="586" t="s">
        <v>1531</v>
      </c>
      <c r="D327" s="675"/>
      <c r="E327" s="676">
        <v>2011</v>
      </c>
      <c r="F327" s="163" t="s">
        <v>1402</v>
      </c>
      <c r="G327" s="585"/>
      <c r="H327" s="888">
        <v>3</v>
      </c>
      <c r="I327" s="157"/>
      <c r="J327" s="590" t="str">
        <f t="shared" si="10"/>
        <v xml:space="preserve"> </v>
      </c>
      <c r="K327" s="591" t="str">
        <f t="shared" si="11"/>
        <v xml:space="preserve"> </v>
      </c>
    </row>
    <row r="328" spans="1:11" s="162" customFormat="1" ht="22.5" customHeight="1" x14ac:dyDescent="0.3">
      <c r="A328" s="888">
        <v>4</v>
      </c>
      <c r="B328" s="674" t="s">
        <v>30</v>
      </c>
      <c r="C328" s="586" t="s">
        <v>1530</v>
      </c>
      <c r="D328" s="675"/>
      <c r="E328" s="676">
        <v>2011</v>
      </c>
      <c r="F328" s="160" t="s">
        <v>1433</v>
      </c>
      <c r="G328" s="585"/>
      <c r="H328" s="888">
        <v>4</v>
      </c>
      <c r="I328" s="157"/>
      <c r="J328" s="590" t="str">
        <f t="shared" si="10"/>
        <v xml:space="preserve"> </v>
      </c>
      <c r="K328" s="591" t="str">
        <f t="shared" si="11"/>
        <v xml:space="preserve"> </v>
      </c>
    </row>
    <row r="329" spans="1:11" ht="22.5" customHeight="1" x14ac:dyDescent="0.3">
      <c r="A329" s="888">
        <v>5</v>
      </c>
      <c r="B329" s="674" t="s">
        <v>31</v>
      </c>
      <c r="C329" s="586" t="s">
        <v>1596</v>
      </c>
      <c r="D329" s="675"/>
      <c r="E329" s="676">
        <v>2011</v>
      </c>
      <c r="F329" s="160" t="s">
        <v>1403</v>
      </c>
      <c r="G329" s="585"/>
      <c r="H329" s="888">
        <v>5</v>
      </c>
      <c r="I329" s="157"/>
      <c r="J329" s="590" t="str">
        <f t="shared" si="10"/>
        <v xml:space="preserve"> </v>
      </c>
      <c r="K329" s="591" t="str">
        <f t="shared" si="11"/>
        <v xml:space="preserve"> </v>
      </c>
    </row>
    <row r="330" spans="1:11" s="156" customFormat="1" ht="22.5" customHeight="1" x14ac:dyDescent="0.3">
      <c r="A330" s="888">
        <v>6</v>
      </c>
      <c r="B330" s="677" t="s">
        <v>32</v>
      </c>
      <c r="C330" s="586" t="s">
        <v>1521</v>
      </c>
      <c r="D330" s="678"/>
      <c r="E330" s="679">
        <v>2011</v>
      </c>
      <c r="F330" s="164" t="s">
        <v>1404</v>
      </c>
      <c r="G330" s="587"/>
      <c r="H330" s="888">
        <v>6</v>
      </c>
      <c r="I330" s="157"/>
      <c r="J330" s="590" t="str">
        <f t="shared" si="10"/>
        <v xml:space="preserve"> </v>
      </c>
      <c r="K330" s="591" t="str">
        <f t="shared" si="11"/>
        <v xml:space="preserve"> </v>
      </c>
    </row>
    <row r="331" spans="1:11" s="162" customFormat="1" ht="22.5" customHeight="1" x14ac:dyDescent="0.3">
      <c r="A331" s="887"/>
      <c r="B331" s="149"/>
      <c r="C331" s="159"/>
      <c r="D331" s="669"/>
      <c r="E331" s="680" t="s">
        <v>1420</v>
      </c>
      <c r="F331" s="592"/>
      <c r="G331" s="374"/>
      <c r="H331" s="887"/>
      <c r="I331" s="157"/>
      <c r="J331" s="590" t="str">
        <f t="shared" si="10"/>
        <v xml:space="preserve"> </v>
      </c>
      <c r="K331" s="591" t="str">
        <f t="shared" si="11"/>
        <v xml:space="preserve"> </v>
      </c>
    </row>
    <row r="332" spans="1:11" s="162" customFormat="1" ht="22.5" customHeight="1" x14ac:dyDescent="0.3">
      <c r="A332" s="888">
        <v>1</v>
      </c>
      <c r="B332" s="674" t="s">
        <v>31</v>
      </c>
      <c r="C332" s="586" t="s">
        <v>1597</v>
      </c>
      <c r="D332" s="675"/>
      <c r="E332" s="676">
        <v>2011</v>
      </c>
      <c r="F332" s="160" t="s">
        <v>1403</v>
      </c>
      <c r="G332" s="585"/>
      <c r="H332" s="888">
        <v>1</v>
      </c>
      <c r="I332" s="157"/>
      <c r="J332" s="590" t="str">
        <f t="shared" si="10"/>
        <v xml:space="preserve"> </v>
      </c>
      <c r="K332" s="591" t="str">
        <f t="shared" si="11"/>
        <v xml:space="preserve"> </v>
      </c>
    </row>
    <row r="333" spans="1:11" s="162" customFormat="1" ht="22.5" customHeight="1" x14ac:dyDescent="0.3">
      <c r="A333" s="888">
        <v>2</v>
      </c>
      <c r="B333" s="674" t="s">
        <v>31</v>
      </c>
      <c r="C333" s="586" t="s">
        <v>1536</v>
      </c>
      <c r="D333" s="675"/>
      <c r="E333" s="676">
        <v>2011</v>
      </c>
      <c r="F333" s="160" t="s">
        <v>1404</v>
      </c>
      <c r="G333" s="585"/>
      <c r="H333" s="888">
        <v>2</v>
      </c>
      <c r="I333" s="157"/>
      <c r="J333" s="590" t="str">
        <f t="shared" si="10"/>
        <v xml:space="preserve"> </v>
      </c>
      <c r="K333" s="591" t="str">
        <f t="shared" si="11"/>
        <v xml:space="preserve"> </v>
      </c>
    </row>
    <row r="334" spans="1:11" s="162" customFormat="1" ht="22.5" customHeight="1" x14ac:dyDescent="0.3">
      <c r="A334" s="888">
        <v>3</v>
      </c>
      <c r="B334" s="674" t="s">
        <v>31</v>
      </c>
      <c r="C334" s="586" t="s">
        <v>1537</v>
      </c>
      <c r="D334" s="675"/>
      <c r="E334" s="676">
        <v>2011</v>
      </c>
      <c r="F334" s="163" t="s">
        <v>1402</v>
      </c>
      <c r="G334" s="585"/>
      <c r="H334" s="888">
        <v>3</v>
      </c>
      <c r="I334" s="157"/>
      <c r="J334" s="590" t="str">
        <f t="shared" si="10"/>
        <v xml:space="preserve"> </v>
      </c>
      <c r="K334" s="591" t="str">
        <f t="shared" si="11"/>
        <v xml:space="preserve"> </v>
      </c>
    </row>
    <row r="335" spans="1:11" s="162" customFormat="1" ht="22.5" customHeight="1" x14ac:dyDescent="0.3">
      <c r="A335" s="888">
        <v>4</v>
      </c>
      <c r="B335" s="674" t="s">
        <v>31</v>
      </c>
      <c r="C335" s="586" t="s">
        <v>1535</v>
      </c>
      <c r="D335" s="675"/>
      <c r="E335" s="676">
        <v>2011</v>
      </c>
      <c r="F335" s="160" t="s">
        <v>1404</v>
      </c>
      <c r="G335" s="585"/>
      <c r="H335" s="888">
        <v>4</v>
      </c>
      <c r="I335" s="157"/>
      <c r="J335" s="590" t="str">
        <f t="shared" si="10"/>
        <v xml:space="preserve"> </v>
      </c>
      <c r="K335" s="591" t="str">
        <f t="shared" si="11"/>
        <v xml:space="preserve"> </v>
      </c>
    </row>
    <row r="336" spans="1:11" ht="22.5" customHeight="1" x14ac:dyDescent="0.3">
      <c r="A336" s="888">
        <v>5</v>
      </c>
      <c r="B336" s="674" t="s">
        <v>31</v>
      </c>
      <c r="C336" s="586" t="s">
        <v>1532</v>
      </c>
      <c r="D336" s="675"/>
      <c r="E336" s="676">
        <v>2011</v>
      </c>
      <c r="F336" s="160" t="s">
        <v>573</v>
      </c>
      <c r="G336" s="585"/>
      <c r="H336" s="888">
        <v>5</v>
      </c>
      <c r="I336" s="157"/>
      <c r="J336" s="590" t="str">
        <f t="shared" si="10"/>
        <v xml:space="preserve"> </v>
      </c>
      <c r="K336" s="591" t="str">
        <f t="shared" si="11"/>
        <v xml:space="preserve"> </v>
      </c>
    </row>
    <row r="337" spans="1:11" s="156" customFormat="1" ht="22.5" customHeight="1" x14ac:dyDescent="0.3">
      <c r="A337" s="888">
        <v>6</v>
      </c>
      <c r="B337" s="677" t="s">
        <v>31</v>
      </c>
      <c r="C337" s="586" t="s">
        <v>1533</v>
      </c>
      <c r="D337" s="678"/>
      <c r="E337" s="679">
        <v>2011</v>
      </c>
      <c r="F337" s="164" t="s">
        <v>573</v>
      </c>
      <c r="G337" s="587"/>
      <c r="H337" s="888">
        <v>6</v>
      </c>
      <c r="I337" s="157"/>
      <c r="J337" s="590" t="str">
        <f t="shared" si="10"/>
        <v xml:space="preserve"> </v>
      </c>
      <c r="K337" s="591" t="str">
        <f t="shared" si="11"/>
        <v xml:space="preserve"> </v>
      </c>
    </row>
    <row r="338" spans="1:11" s="162" customFormat="1" ht="22.5" customHeight="1" x14ac:dyDescent="0.35">
      <c r="A338" s="887"/>
      <c r="B338" s="149"/>
      <c r="C338" s="159"/>
      <c r="D338" s="669"/>
      <c r="E338" s="680"/>
      <c r="F338" s="592"/>
      <c r="G338" s="374"/>
      <c r="H338" s="887"/>
      <c r="I338" s="157"/>
      <c r="J338" s="590" t="str">
        <f t="shared" si="10"/>
        <v xml:space="preserve"> </v>
      </c>
      <c r="K338" s="591" t="str">
        <f t="shared" si="11"/>
        <v xml:space="preserve"> </v>
      </c>
    </row>
    <row r="339" spans="1:11" s="162" customFormat="1" ht="22.5" customHeight="1" x14ac:dyDescent="0.3">
      <c r="A339" s="888"/>
      <c r="B339" s="674"/>
      <c r="C339" s="586" t="s">
        <v>1598</v>
      </c>
      <c r="D339" s="675"/>
      <c r="E339" s="676"/>
      <c r="F339" s="160"/>
      <c r="G339" s="585"/>
      <c r="H339" s="888"/>
      <c r="I339" s="157"/>
      <c r="J339" s="590" t="str">
        <f t="shared" si="10"/>
        <v xml:space="preserve"> </v>
      </c>
      <c r="K339" s="591" t="str">
        <f t="shared" si="11"/>
        <v xml:space="preserve"> </v>
      </c>
    </row>
    <row r="340" spans="1:11" s="162" customFormat="1" ht="22.5" customHeight="1" x14ac:dyDescent="0.3">
      <c r="A340" s="888"/>
      <c r="B340" s="674"/>
      <c r="C340" s="586"/>
      <c r="D340" s="675"/>
      <c r="E340" s="676" t="s">
        <v>1421</v>
      </c>
      <c r="F340" s="160"/>
      <c r="G340" s="585"/>
      <c r="H340" s="888"/>
      <c r="I340" s="157"/>
      <c r="J340" s="590" t="str">
        <f t="shared" si="10"/>
        <v xml:space="preserve"> </v>
      </c>
      <c r="K340" s="591" t="str">
        <f t="shared" si="11"/>
        <v xml:space="preserve"> </v>
      </c>
    </row>
    <row r="341" spans="1:11" s="162" customFormat="1" ht="22.5" customHeight="1" x14ac:dyDescent="0.35">
      <c r="A341" s="888">
        <v>1</v>
      </c>
      <c r="B341" s="674"/>
      <c r="C341" s="586"/>
      <c r="D341" s="675"/>
      <c r="E341" s="676"/>
      <c r="F341" s="163"/>
      <c r="G341" s="585"/>
      <c r="H341" s="888">
        <v>1</v>
      </c>
      <c r="I341" s="157"/>
      <c r="J341" s="590" t="str">
        <f t="shared" si="10"/>
        <v xml:space="preserve"> </v>
      </c>
      <c r="K341" s="591" t="str">
        <f t="shared" si="11"/>
        <v xml:space="preserve"> </v>
      </c>
    </row>
    <row r="342" spans="1:11" s="162" customFormat="1" ht="22.5" customHeight="1" x14ac:dyDescent="0.3">
      <c r="A342" s="888">
        <v>2</v>
      </c>
      <c r="B342" s="674" t="s">
        <v>32</v>
      </c>
      <c r="C342" s="586" t="s">
        <v>1584</v>
      </c>
      <c r="D342" s="675"/>
      <c r="E342" s="676">
        <v>2012</v>
      </c>
      <c r="F342" s="160" t="s">
        <v>573</v>
      </c>
      <c r="G342" s="585"/>
      <c r="H342" s="888">
        <v>2</v>
      </c>
      <c r="I342" s="157"/>
      <c r="J342" s="590" t="str">
        <f t="shared" si="10"/>
        <v xml:space="preserve"> </v>
      </c>
      <c r="K342" s="591" t="str">
        <f t="shared" si="11"/>
        <v xml:space="preserve"> </v>
      </c>
    </row>
    <row r="343" spans="1:11" ht="22.5" customHeight="1" x14ac:dyDescent="0.3">
      <c r="A343" s="888">
        <v>3</v>
      </c>
      <c r="B343" s="674" t="s">
        <v>32</v>
      </c>
      <c r="C343" s="586" t="s">
        <v>1542</v>
      </c>
      <c r="D343" s="675"/>
      <c r="E343" s="676">
        <v>2012</v>
      </c>
      <c r="F343" s="160" t="s">
        <v>1404</v>
      </c>
      <c r="G343" s="585"/>
      <c r="H343" s="888">
        <v>3</v>
      </c>
      <c r="I343" s="157"/>
      <c r="J343" s="590" t="str">
        <f t="shared" si="10"/>
        <v xml:space="preserve"> </v>
      </c>
      <c r="K343" s="591" t="str">
        <f t="shared" si="11"/>
        <v xml:space="preserve"> </v>
      </c>
    </row>
    <row r="344" spans="1:11" s="156" customFormat="1" ht="22.5" customHeight="1" x14ac:dyDescent="0.3">
      <c r="A344" s="888">
        <v>4</v>
      </c>
      <c r="B344" s="677" t="s">
        <v>30</v>
      </c>
      <c r="C344" s="586" t="s">
        <v>1540</v>
      </c>
      <c r="D344" s="678"/>
      <c r="E344" s="679">
        <v>2012</v>
      </c>
      <c r="F344" s="164" t="s">
        <v>573</v>
      </c>
      <c r="G344" s="587"/>
      <c r="H344" s="888">
        <v>4</v>
      </c>
      <c r="I344" s="157"/>
      <c r="J344" s="590" t="str">
        <f t="shared" si="10"/>
        <v xml:space="preserve"> </v>
      </c>
      <c r="K344" s="591" t="str">
        <f t="shared" si="11"/>
        <v xml:space="preserve"> </v>
      </c>
    </row>
    <row r="345" spans="1:11" s="162" customFormat="1" ht="22.5" customHeight="1" x14ac:dyDescent="0.3">
      <c r="A345" s="887">
        <v>5</v>
      </c>
      <c r="B345" s="149" t="s">
        <v>32</v>
      </c>
      <c r="C345" s="159" t="s">
        <v>1541</v>
      </c>
      <c r="D345" s="669"/>
      <c r="E345" s="680">
        <v>2012</v>
      </c>
      <c r="F345" s="592" t="s">
        <v>1430</v>
      </c>
      <c r="G345" s="374"/>
      <c r="H345" s="887">
        <v>5</v>
      </c>
      <c r="I345" s="157"/>
      <c r="J345" s="590" t="str">
        <f t="shared" si="10"/>
        <v xml:space="preserve"> </v>
      </c>
      <c r="K345" s="591" t="str">
        <f t="shared" si="11"/>
        <v xml:space="preserve"> </v>
      </c>
    </row>
    <row r="346" spans="1:11" s="162" customFormat="1" ht="22.5" customHeight="1" x14ac:dyDescent="0.35">
      <c r="A346" s="888">
        <v>6</v>
      </c>
      <c r="B346" s="674"/>
      <c r="C346" s="586"/>
      <c r="D346" s="675"/>
      <c r="E346" s="676"/>
      <c r="F346" s="160"/>
      <c r="G346" s="585"/>
      <c r="H346" s="888">
        <v>6</v>
      </c>
      <c r="I346" s="157"/>
      <c r="J346" s="590" t="str">
        <f t="shared" si="10"/>
        <v xml:space="preserve"> </v>
      </c>
      <c r="K346" s="591" t="str">
        <f t="shared" si="11"/>
        <v xml:space="preserve"> </v>
      </c>
    </row>
    <row r="347" spans="1:11" s="162" customFormat="1" ht="22.5" customHeight="1" x14ac:dyDescent="0.35">
      <c r="A347" s="888"/>
      <c r="B347" s="674"/>
      <c r="C347" s="586"/>
      <c r="D347" s="675"/>
      <c r="E347" s="676"/>
      <c r="F347" s="160"/>
      <c r="G347" s="585"/>
      <c r="H347" s="888"/>
      <c r="I347" s="157"/>
      <c r="J347" s="590" t="str">
        <f t="shared" si="10"/>
        <v xml:space="preserve"> </v>
      </c>
      <c r="K347" s="591" t="str">
        <f t="shared" si="11"/>
        <v xml:space="preserve"> </v>
      </c>
    </row>
    <row r="348" spans="1:11" s="162" customFormat="1" ht="22.5" customHeight="1" x14ac:dyDescent="0.3">
      <c r="A348" s="888"/>
      <c r="B348" s="674"/>
      <c r="C348" s="586"/>
      <c r="D348" s="675"/>
      <c r="E348" s="676" t="s">
        <v>1422</v>
      </c>
      <c r="F348" s="163"/>
      <c r="G348" s="585"/>
      <c r="H348" s="888"/>
      <c r="I348" s="157"/>
      <c r="J348" s="590" t="str">
        <f t="shared" si="10"/>
        <v xml:space="preserve"> </v>
      </c>
      <c r="K348" s="591" t="str">
        <f t="shared" si="11"/>
        <v xml:space="preserve"> </v>
      </c>
    </row>
    <row r="349" spans="1:11" s="162" customFormat="1" ht="22.5" customHeight="1" x14ac:dyDescent="0.3">
      <c r="A349" s="888">
        <v>1</v>
      </c>
      <c r="B349" s="674" t="s">
        <v>30</v>
      </c>
      <c r="C349" s="586" t="s">
        <v>1548</v>
      </c>
      <c r="D349" s="675"/>
      <c r="E349" s="676">
        <v>2012</v>
      </c>
      <c r="F349" s="160" t="s">
        <v>1430</v>
      </c>
      <c r="G349" s="585"/>
      <c r="H349" s="888">
        <v>1</v>
      </c>
      <c r="I349" s="157"/>
      <c r="J349" s="590" t="str">
        <f t="shared" si="10"/>
        <v xml:space="preserve"> </v>
      </c>
      <c r="K349" s="591" t="str">
        <f t="shared" si="11"/>
        <v xml:space="preserve"> </v>
      </c>
    </row>
    <row r="350" spans="1:11" ht="22.5" customHeight="1" x14ac:dyDescent="0.3">
      <c r="A350" s="888">
        <v>2</v>
      </c>
      <c r="B350" s="674" t="s">
        <v>32</v>
      </c>
      <c r="C350" s="586" t="s">
        <v>1543</v>
      </c>
      <c r="D350" s="675"/>
      <c r="E350" s="676">
        <v>2012</v>
      </c>
      <c r="F350" s="160" t="s">
        <v>1403</v>
      </c>
      <c r="G350" s="585"/>
      <c r="H350" s="888">
        <v>2</v>
      </c>
      <c r="I350" s="157"/>
      <c r="J350" s="590" t="str">
        <f t="shared" si="10"/>
        <v xml:space="preserve"> </v>
      </c>
      <c r="K350" s="591" t="str">
        <f t="shared" si="11"/>
        <v xml:space="preserve"> </v>
      </c>
    </row>
    <row r="351" spans="1:11" s="156" customFormat="1" ht="22.5" customHeight="1" x14ac:dyDescent="0.3">
      <c r="A351" s="888">
        <v>3</v>
      </c>
      <c r="B351" s="677" t="s">
        <v>27</v>
      </c>
      <c r="C351" s="586" t="s">
        <v>1550</v>
      </c>
      <c r="D351" s="678"/>
      <c r="E351" s="679">
        <v>2012</v>
      </c>
      <c r="F351" s="164" t="s">
        <v>1402</v>
      </c>
      <c r="G351" s="587"/>
      <c r="H351" s="888">
        <v>3</v>
      </c>
      <c r="I351" s="157"/>
      <c r="J351" s="590" t="str">
        <f t="shared" si="10"/>
        <v xml:space="preserve"> </v>
      </c>
      <c r="K351" s="591" t="str">
        <f t="shared" si="11"/>
        <v xml:space="preserve"> </v>
      </c>
    </row>
    <row r="352" spans="1:11" s="162" customFormat="1" ht="22.5" customHeight="1" x14ac:dyDescent="0.3">
      <c r="A352" s="887">
        <v>4</v>
      </c>
      <c r="B352" s="149" t="s">
        <v>28</v>
      </c>
      <c r="C352" s="159" t="s">
        <v>1546</v>
      </c>
      <c r="D352" s="669"/>
      <c r="E352" s="680">
        <v>2012</v>
      </c>
      <c r="F352" s="592" t="s">
        <v>573</v>
      </c>
      <c r="G352" s="374"/>
      <c r="H352" s="887">
        <v>4</v>
      </c>
      <c r="I352" s="157"/>
      <c r="J352" s="590" t="str">
        <f t="shared" si="10"/>
        <v xml:space="preserve"> </v>
      </c>
      <c r="K352" s="591" t="str">
        <f t="shared" si="11"/>
        <v xml:space="preserve"> </v>
      </c>
    </row>
    <row r="353" spans="1:11" s="162" customFormat="1" ht="22.5" customHeight="1" x14ac:dyDescent="0.3">
      <c r="A353" s="888">
        <v>5</v>
      </c>
      <c r="B353" s="674" t="s">
        <v>32</v>
      </c>
      <c r="C353" s="586" t="s">
        <v>1545</v>
      </c>
      <c r="D353" s="675"/>
      <c r="E353" s="676">
        <v>2012</v>
      </c>
      <c r="F353" s="160" t="s">
        <v>573</v>
      </c>
      <c r="G353" s="585"/>
      <c r="H353" s="888">
        <v>5</v>
      </c>
      <c r="I353" s="157"/>
      <c r="J353" s="590" t="str">
        <f t="shared" si="10"/>
        <v xml:space="preserve"> </v>
      </c>
      <c r="K353" s="591" t="str">
        <f t="shared" si="11"/>
        <v xml:space="preserve"> </v>
      </c>
    </row>
    <row r="354" spans="1:11" s="162" customFormat="1" ht="22.5" customHeight="1" x14ac:dyDescent="0.3">
      <c r="A354" s="888">
        <v>6</v>
      </c>
      <c r="B354" s="674" t="s">
        <v>32</v>
      </c>
      <c r="C354" s="586" t="s">
        <v>1547</v>
      </c>
      <c r="D354" s="675"/>
      <c r="E354" s="676">
        <v>2012</v>
      </c>
      <c r="F354" s="160" t="s">
        <v>573</v>
      </c>
      <c r="G354" s="585"/>
      <c r="H354" s="888">
        <v>6</v>
      </c>
      <c r="I354" s="157"/>
      <c r="J354" s="590" t="str">
        <f t="shared" si="10"/>
        <v xml:space="preserve"> </v>
      </c>
      <c r="K354" s="591" t="str">
        <f t="shared" si="11"/>
        <v xml:space="preserve"> </v>
      </c>
    </row>
    <row r="355" spans="1:11" s="162" customFormat="1" ht="22.5" customHeight="1" x14ac:dyDescent="0.35">
      <c r="A355" s="888"/>
      <c r="B355" s="674"/>
      <c r="C355" s="586"/>
      <c r="D355" s="675"/>
      <c r="E355" s="676"/>
      <c r="F355" s="163"/>
      <c r="G355" s="585"/>
      <c r="H355" s="888"/>
      <c r="I355" s="157"/>
      <c r="J355" s="590" t="str">
        <f t="shared" si="10"/>
        <v xml:space="preserve"> </v>
      </c>
      <c r="K355" s="591" t="str">
        <f t="shared" si="11"/>
        <v xml:space="preserve"> </v>
      </c>
    </row>
    <row r="356" spans="1:11" s="162" customFormat="1" ht="22.5" customHeight="1" x14ac:dyDescent="0.3">
      <c r="A356" s="888"/>
      <c r="B356" s="674"/>
      <c r="C356" s="586"/>
      <c r="D356" s="675"/>
      <c r="E356" s="676" t="s">
        <v>1423</v>
      </c>
      <c r="F356" s="160"/>
      <c r="G356" s="585"/>
      <c r="H356" s="888"/>
      <c r="I356" s="157"/>
      <c r="J356" s="590" t="str">
        <f t="shared" si="10"/>
        <v xml:space="preserve"> </v>
      </c>
      <c r="K356" s="591" t="str">
        <f t="shared" si="11"/>
        <v xml:space="preserve"> </v>
      </c>
    </row>
    <row r="357" spans="1:11" ht="22.5" customHeight="1" x14ac:dyDescent="0.3">
      <c r="A357" s="888">
        <v>1</v>
      </c>
      <c r="B357" s="674" t="s">
        <v>32</v>
      </c>
      <c r="C357" s="586" t="s">
        <v>1544</v>
      </c>
      <c r="D357" s="675"/>
      <c r="E357" s="676">
        <v>2012</v>
      </c>
      <c r="F357" s="160" t="s">
        <v>573</v>
      </c>
      <c r="G357" s="585"/>
      <c r="H357" s="888">
        <v>1</v>
      </c>
      <c r="I357" s="157"/>
      <c r="J357" s="590" t="str">
        <f t="shared" si="10"/>
        <v xml:space="preserve"> </v>
      </c>
      <c r="K357" s="591" t="str">
        <f t="shared" si="11"/>
        <v xml:space="preserve"> </v>
      </c>
    </row>
    <row r="358" spans="1:11" s="156" customFormat="1" ht="22.5" customHeight="1" x14ac:dyDescent="0.3">
      <c r="A358" s="888">
        <v>2</v>
      </c>
      <c r="B358" s="677" t="s">
        <v>27</v>
      </c>
      <c r="C358" s="586" t="s">
        <v>1551</v>
      </c>
      <c r="D358" s="678"/>
      <c r="E358" s="679">
        <v>2012</v>
      </c>
      <c r="F358" s="164" t="s">
        <v>1433</v>
      </c>
      <c r="G358" s="587"/>
      <c r="H358" s="888">
        <v>2</v>
      </c>
      <c r="I358" s="157"/>
      <c r="J358" s="590" t="str">
        <f t="shared" si="10"/>
        <v xml:space="preserve"> </v>
      </c>
      <c r="K358" s="591" t="str">
        <f t="shared" si="11"/>
        <v xml:space="preserve"> </v>
      </c>
    </row>
    <row r="359" spans="1:11" s="162" customFormat="1" ht="22.5" customHeight="1" x14ac:dyDescent="0.3">
      <c r="A359" s="887">
        <v>3</v>
      </c>
      <c r="B359" s="149" t="s">
        <v>56</v>
      </c>
      <c r="C359" s="159" t="s">
        <v>1557</v>
      </c>
      <c r="D359" s="669"/>
      <c r="E359" s="680">
        <v>2012</v>
      </c>
      <c r="F359" s="592" t="s">
        <v>1433</v>
      </c>
      <c r="G359" s="374"/>
      <c r="H359" s="887">
        <v>3</v>
      </c>
      <c r="I359" s="157"/>
      <c r="J359" s="590" t="str">
        <f t="shared" si="10"/>
        <v xml:space="preserve"> </v>
      </c>
      <c r="K359" s="591" t="str">
        <f t="shared" si="11"/>
        <v xml:space="preserve"> </v>
      </c>
    </row>
    <row r="360" spans="1:11" s="162" customFormat="1" ht="22.5" customHeight="1" x14ac:dyDescent="0.3">
      <c r="A360" s="888">
        <v>4</v>
      </c>
      <c r="B360" s="674" t="s">
        <v>31</v>
      </c>
      <c r="C360" s="586" t="s">
        <v>1539</v>
      </c>
      <c r="D360" s="675"/>
      <c r="E360" s="676">
        <v>2012</v>
      </c>
      <c r="F360" s="160" t="s">
        <v>1433</v>
      </c>
      <c r="G360" s="585"/>
      <c r="H360" s="888">
        <v>4</v>
      </c>
      <c r="I360" s="157"/>
      <c r="J360" s="590" t="str">
        <f t="shared" si="10"/>
        <v xml:space="preserve"> </v>
      </c>
      <c r="K360" s="591" t="str">
        <f t="shared" si="11"/>
        <v xml:space="preserve"> </v>
      </c>
    </row>
    <row r="361" spans="1:11" s="162" customFormat="1" ht="22.5" customHeight="1" x14ac:dyDescent="0.3">
      <c r="A361" s="888">
        <v>5</v>
      </c>
      <c r="B361" s="674" t="s">
        <v>27</v>
      </c>
      <c r="C361" s="586" t="s">
        <v>1555</v>
      </c>
      <c r="D361" s="675"/>
      <c r="E361" s="676">
        <v>2012</v>
      </c>
      <c r="F361" s="160" t="s">
        <v>1431</v>
      </c>
      <c r="G361" s="585"/>
      <c r="H361" s="888">
        <v>5</v>
      </c>
      <c r="I361" s="157"/>
      <c r="J361" s="590" t="str">
        <f t="shared" si="10"/>
        <v xml:space="preserve"> </v>
      </c>
      <c r="K361" s="591" t="str">
        <f t="shared" si="11"/>
        <v xml:space="preserve"> </v>
      </c>
    </row>
    <row r="362" spans="1:11" s="162" customFormat="1" ht="22.5" customHeight="1" x14ac:dyDescent="0.3">
      <c r="A362" s="888">
        <v>6</v>
      </c>
      <c r="B362" s="674" t="s">
        <v>32</v>
      </c>
      <c r="C362" s="586" t="s">
        <v>1549</v>
      </c>
      <c r="D362" s="675"/>
      <c r="E362" s="676">
        <v>2012</v>
      </c>
      <c r="F362" s="163" t="s">
        <v>573</v>
      </c>
      <c r="G362" s="585"/>
      <c r="H362" s="888">
        <v>6</v>
      </c>
      <c r="I362" s="157"/>
      <c r="J362" s="590" t="str">
        <f t="shared" si="10"/>
        <v xml:space="preserve"> </v>
      </c>
      <c r="K362" s="591" t="str">
        <f t="shared" si="11"/>
        <v xml:space="preserve"> </v>
      </c>
    </row>
    <row r="363" spans="1:11" s="162" customFormat="1" ht="22.5" customHeight="1" x14ac:dyDescent="0.35">
      <c r="A363" s="888"/>
      <c r="B363" s="674"/>
      <c r="C363" s="586"/>
      <c r="D363" s="675"/>
      <c r="E363" s="676"/>
      <c r="F363" s="160"/>
      <c r="G363" s="585"/>
      <c r="H363" s="888"/>
      <c r="I363" s="157"/>
      <c r="J363" s="590" t="str">
        <f t="shared" si="10"/>
        <v xml:space="preserve"> </v>
      </c>
      <c r="K363" s="591" t="str">
        <f t="shared" si="11"/>
        <v xml:space="preserve"> </v>
      </c>
    </row>
    <row r="364" spans="1:11" ht="22.5" customHeight="1" x14ac:dyDescent="0.3">
      <c r="A364" s="888"/>
      <c r="B364" s="674"/>
      <c r="C364" s="586" t="s">
        <v>1599</v>
      </c>
      <c r="D364" s="675"/>
      <c r="E364" s="676"/>
      <c r="F364" s="160"/>
      <c r="G364" s="585"/>
      <c r="H364" s="888"/>
      <c r="I364" s="157"/>
      <c r="J364" s="590" t="str">
        <f t="shared" si="10"/>
        <v xml:space="preserve"> </v>
      </c>
      <c r="K364" s="591" t="str">
        <f t="shared" si="11"/>
        <v xml:space="preserve"> </v>
      </c>
    </row>
    <row r="365" spans="1:11" s="162" customFormat="1" ht="22.5" customHeight="1" x14ac:dyDescent="0.3">
      <c r="A365" s="888"/>
      <c r="B365" s="674"/>
      <c r="C365" s="586"/>
      <c r="D365" s="675"/>
      <c r="E365" s="676" t="s">
        <v>1426</v>
      </c>
      <c r="F365" s="163"/>
      <c r="G365" s="585"/>
      <c r="H365" s="888"/>
      <c r="I365" s="157"/>
      <c r="J365" s="590" t="str">
        <f t="shared" si="10"/>
        <v xml:space="preserve"> </v>
      </c>
      <c r="K365" s="591" t="str">
        <f t="shared" si="11"/>
        <v xml:space="preserve"> </v>
      </c>
    </row>
    <row r="366" spans="1:11" s="162" customFormat="1" ht="22.5" customHeight="1" x14ac:dyDescent="0.35">
      <c r="A366" s="888">
        <v>1</v>
      </c>
      <c r="B366" s="674"/>
      <c r="C366" s="586"/>
      <c r="D366" s="675"/>
      <c r="E366" s="676"/>
      <c r="F366" s="160"/>
      <c r="G366" s="585"/>
      <c r="H366" s="888">
        <v>1</v>
      </c>
      <c r="I366" s="157"/>
      <c r="J366" s="590" t="str">
        <f t="shared" si="10"/>
        <v xml:space="preserve"> </v>
      </c>
      <c r="K366" s="591" t="str">
        <f t="shared" si="11"/>
        <v xml:space="preserve"> </v>
      </c>
    </row>
    <row r="367" spans="1:11" ht="22.5" customHeight="1" x14ac:dyDescent="0.3">
      <c r="A367" s="888">
        <v>2</v>
      </c>
      <c r="B367" s="674" t="s">
        <v>30</v>
      </c>
      <c r="C367" s="684" t="s">
        <v>1564</v>
      </c>
      <c r="D367" s="161"/>
      <c r="E367" s="169">
        <v>2010</v>
      </c>
      <c r="F367" s="86" t="s">
        <v>1403</v>
      </c>
      <c r="G367" s="585"/>
      <c r="H367" s="888">
        <v>2</v>
      </c>
      <c r="I367" s="157"/>
      <c r="J367" s="590" t="str">
        <f t="shared" si="10"/>
        <v xml:space="preserve"> </v>
      </c>
      <c r="K367" s="591" t="str">
        <f t="shared" si="11"/>
        <v xml:space="preserve"> </v>
      </c>
    </row>
    <row r="368" spans="1:11" s="156" customFormat="1" ht="22.5" customHeight="1" x14ac:dyDescent="0.3">
      <c r="A368" s="888">
        <v>3</v>
      </c>
      <c r="B368" s="677" t="s">
        <v>50</v>
      </c>
      <c r="C368" s="586" t="s">
        <v>1566</v>
      </c>
      <c r="D368" s="678"/>
      <c r="E368" s="679">
        <v>2010</v>
      </c>
      <c r="F368" s="164" t="s">
        <v>1403</v>
      </c>
      <c r="G368" s="587"/>
      <c r="H368" s="888">
        <v>3</v>
      </c>
      <c r="I368" s="157"/>
      <c r="J368" s="590" t="str">
        <f t="shared" si="10"/>
        <v xml:space="preserve"> </v>
      </c>
      <c r="K368" s="591" t="str">
        <f t="shared" si="11"/>
        <v xml:space="preserve"> </v>
      </c>
    </row>
    <row r="369" spans="1:11" s="162" customFormat="1" ht="22.5" customHeight="1" x14ac:dyDescent="0.3">
      <c r="A369" s="887">
        <v>4</v>
      </c>
      <c r="B369" s="149" t="s">
        <v>30</v>
      </c>
      <c r="C369" s="159" t="s">
        <v>1565</v>
      </c>
      <c r="D369" s="669"/>
      <c r="E369" s="680">
        <v>2010</v>
      </c>
      <c r="F369" s="592" t="s">
        <v>1402</v>
      </c>
      <c r="G369" s="374"/>
      <c r="H369" s="887">
        <v>4</v>
      </c>
      <c r="I369" s="157"/>
      <c r="J369" s="590" t="str">
        <f t="shared" si="10"/>
        <v xml:space="preserve"> </v>
      </c>
      <c r="K369" s="591" t="str">
        <f t="shared" si="11"/>
        <v xml:space="preserve"> </v>
      </c>
    </row>
    <row r="370" spans="1:11" s="162" customFormat="1" ht="22.5" customHeight="1" x14ac:dyDescent="0.35">
      <c r="A370" s="888">
        <v>5</v>
      </c>
      <c r="B370" s="674"/>
      <c r="C370" s="586"/>
      <c r="D370" s="675"/>
      <c r="E370" s="676"/>
      <c r="F370" s="160"/>
      <c r="G370" s="585"/>
      <c r="H370" s="888">
        <v>5</v>
      </c>
      <c r="I370" s="157"/>
      <c r="J370" s="590" t="str">
        <f t="shared" si="10"/>
        <v xml:space="preserve"> </v>
      </c>
      <c r="K370" s="591" t="str">
        <f t="shared" si="11"/>
        <v xml:space="preserve"> </v>
      </c>
    </row>
    <row r="371" spans="1:11" s="162" customFormat="1" ht="22.5" customHeight="1" x14ac:dyDescent="0.35">
      <c r="A371" s="888">
        <v>6</v>
      </c>
      <c r="B371" s="674"/>
      <c r="C371" s="586"/>
      <c r="D371" s="675"/>
      <c r="E371" s="676"/>
      <c r="F371" s="160"/>
      <c r="G371" s="585"/>
      <c r="H371" s="888">
        <v>6</v>
      </c>
      <c r="I371" s="157"/>
      <c r="J371" s="590" t="str">
        <f t="shared" si="10"/>
        <v xml:space="preserve"> </v>
      </c>
      <c r="K371" s="591" t="str">
        <f t="shared" si="11"/>
        <v xml:space="preserve"> </v>
      </c>
    </row>
    <row r="372" spans="1:11" s="162" customFormat="1" ht="22.5" customHeight="1" x14ac:dyDescent="0.3">
      <c r="A372" s="888"/>
      <c r="B372" s="674"/>
      <c r="C372" s="586" t="s">
        <v>1600</v>
      </c>
      <c r="D372" s="685"/>
      <c r="E372" s="390"/>
      <c r="F372" s="392"/>
      <c r="G372" s="585"/>
      <c r="H372" s="888"/>
      <c r="I372" s="157"/>
      <c r="J372" s="590" t="str">
        <f t="shared" si="10"/>
        <v xml:space="preserve"> </v>
      </c>
      <c r="K372" s="591" t="str">
        <f t="shared" si="11"/>
        <v xml:space="preserve"> </v>
      </c>
    </row>
    <row r="373" spans="1:11" s="162" customFormat="1" ht="22.5" customHeight="1" x14ac:dyDescent="0.3">
      <c r="A373" s="888"/>
      <c r="B373" s="674"/>
      <c r="C373" s="586"/>
      <c r="D373" s="675"/>
      <c r="E373" s="676" t="s">
        <v>1427</v>
      </c>
      <c r="F373" s="160"/>
      <c r="G373" s="585"/>
      <c r="H373" s="888"/>
      <c r="I373" s="157"/>
      <c r="J373" s="590" t="str">
        <f t="shared" si="10"/>
        <v xml:space="preserve"> </v>
      </c>
      <c r="K373" s="591" t="str">
        <f t="shared" si="11"/>
        <v xml:space="preserve"> </v>
      </c>
    </row>
    <row r="374" spans="1:11" ht="22.5" customHeight="1" x14ac:dyDescent="0.3">
      <c r="A374" s="888">
        <v>1</v>
      </c>
      <c r="B374" s="674" t="s">
        <v>30</v>
      </c>
      <c r="C374" s="586" t="s">
        <v>1590</v>
      </c>
      <c r="D374" s="675"/>
      <c r="E374" s="676">
        <v>2011</v>
      </c>
      <c r="F374" s="160" t="s">
        <v>1433</v>
      </c>
      <c r="G374" s="585"/>
      <c r="H374" s="888">
        <v>1</v>
      </c>
      <c r="I374" s="157"/>
      <c r="J374" s="590" t="str">
        <f t="shared" si="10"/>
        <v xml:space="preserve"> </v>
      </c>
      <c r="K374" s="591" t="str">
        <f t="shared" si="11"/>
        <v xml:space="preserve"> </v>
      </c>
    </row>
    <row r="375" spans="1:11" s="156" customFormat="1" ht="22.5" customHeight="1" x14ac:dyDescent="0.3">
      <c r="A375" s="888">
        <v>2</v>
      </c>
      <c r="B375" s="677" t="s">
        <v>7</v>
      </c>
      <c r="C375" s="586" t="s">
        <v>1570</v>
      </c>
      <c r="D375" s="678"/>
      <c r="E375" s="679">
        <v>2011</v>
      </c>
      <c r="F375" s="164" t="s">
        <v>573</v>
      </c>
      <c r="G375" s="587"/>
      <c r="H375" s="888">
        <v>2</v>
      </c>
      <c r="I375" s="157"/>
      <c r="J375" s="590" t="str">
        <f t="shared" si="10"/>
        <v xml:space="preserve"> </v>
      </c>
      <c r="K375" s="591" t="str">
        <f t="shared" si="11"/>
        <v xml:space="preserve"> </v>
      </c>
    </row>
    <row r="376" spans="1:11" s="162" customFormat="1" ht="22.5" customHeight="1" x14ac:dyDescent="0.3">
      <c r="A376" s="887">
        <v>3</v>
      </c>
      <c r="B376" s="149" t="s">
        <v>50</v>
      </c>
      <c r="C376" s="159" t="s">
        <v>1572</v>
      </c>
      <c r="D376" s="669"/>
      <c r="E376" s="680">
        <v>2011</v>
      </c>
      <c r="F376" s="592" t="s">
        <v>1403</v>
      </c>
      <c r="G376" s="374"/>
      <c r="H376" s="887">
        <v>3</v>
      </c>
      <c r="I376" s="157"/>
      <c r="J376" s="590" t="str">
        <f t="shared" si="10"/>
        <v xml:space="preserve"> </v>
      </c>
      <c r="K376" s="591" t="str">
        <f t="shared" si="11"/>
        <v xml:space="preserve"> </v>
      </c>
    </row>
    <row r="377" spans="1:11" s="162" customFormat="1" ht="22.5" customHeight="1" x14ac:dyDescent="0.3">
      <c r="A377" s="888">
        <v>4</v>
      </c>
      <c r="B377" s="674" t="s">
        <v>50</v>
      </c>
      <c r="C377" s="684" t="s">
        <v>1571</v>
      </c>
      <c r="E377" s="390">
        <v>2011</v>
      </c>
      <c r="F377" s="392" t="s">
        <v>1403</v>
      </c>
      <c r="G377" s="585"/>
      <c r="H377" s="888">
        <v>4</v>
      </c>
      <c r="I377" s="157"/>
      <c r="J377" s="590" t="str">
        <f t="shared" si="10"/>
        <v xml:space="preserve"> </v>
      </c>
      <c r="K377" s="591" t="str">
        <f t="shared" si="11"/>
        <v xml:space="preserve"> </v>
      </c>
    </row>
    <row r="378" spans="1:11" s="162" customFormat="1" ht="22.5" customHeight="1" x14ac:dyDescent="0.3">
      <c r="A378" s="888">
        <v>5</v>
      </c>
      <c r="B378" s="674" t="s">
        <v>7</v>
      </c>
      <c r="C378" s="586" t="s">
        <v>1569</v>
      </c>
      <c r="D378" s="675"/>
      <c r="E378" s="676">
        <v>2011</v>
      </c>
      <c r="F378" s="160" t="s">
        <v>573</v>
      </c>
      <c r="G378" s="585"/>
      <c r="H378" s="888">
        <v>5</v>
      </c>
      <c r="I378" s="157"/>
      <c r="J378" s="590" t="str">
        <f t="shared" si="10"/>
        <v xml:space="preserve"> </v>
      </c>
      <c r="K378" s="591" t="str">
        <f t="shared" si="11"/>
        <v xml:space="preserve"> </v>
      </c>
    </row>
    <row r="379" spans="1:11" s="162" customFormat="1" ht="22.5" customHeight="1" x14ac:dyDescent="0.3">
      <c r="A379" s="888">
        <v>6</v>
      </c>
      <c r="B379" s="674" t="s">
        <v>30</v>
      </c>
      <c r="C379" s="586" t="s">
        <v>1589</v>
      </c>
      <c r="D379" s="675"/>
      <c r="E379" s="676">
        <v>2011</v>
      </c>
      <c r="F379" s="163" t="s">
        <v>1433</v>
      </c>
      <c r="G379" s="585"/>
      <c r="H379" s="888">
        <v>6</v>
      </c>
      <c r="I379" s="157"/>
      <c r="J379" s="590" t="str">
        <f t="shared" si="10"/>
        <v xml:space="preserve"> </v>
      </c>
      <c r="K379" s="591" t="str">
        <f t="shared" si="11"/>
        <v xml:space="preserve"> </v>
      </c>
    </row>
    <row r="380" spans="1:11" s="162" customFormat="1" ht="22.5" customHeight="1" x14ac:dyDescent="0.35">
      <c r="A380" s="888"/>
      <c r="B380" s="674"/>
      <c r="C380" s="586"/>
      <c r="D380" s="675"/>
      <c r="E380" s="676"/>
      <c r="F380" s="160"/>
      <c r="G380" s="585"/>
      <c r="H380" s="888"/>
      <c r="I380" s="157"/>
      <c r="J380" s="590" t="str">
        <f t="shared" si="10"/>
        <v xml:space="preserve"> </v>
      </c>
      <c r="K380" s="591" t="str">
        <f t="shared" si="11"/>
        <v xml:space="preserve"> </v>
      </c>
    </row>
    <row r="381" spans="1:11" ht="22.5" customHeight="1" x14ac:dyDescent="0.3">
      <c r="A381" s="888"/>
      <c r="B381" s="674"/>
      <c r="C381" s="586" t="s">
        <v>1601</v>
      </c>
      <c r="D381" s="675"/>
      <c r="E381" s="676"/>
      <c r="F381" s="160"/>
      <c r="G381" s="585"/>
      <c r="H381" s="888"/>
      <c r="I381" s="157"/>
      <c r="J381" s="590" t="str">
        <f t="shared" si="10"/>
        <v xml:space="preserve"> </v>
      </c>
      <c r="K381" s="591" t="str">
        <f t="shared" si="11"/>
        <v xml:space="preserve"> </v>
      </c>
    </row>
    <row r="382" spans="1:11" s="156" customFormat="1" ht="21.75" customHeight="1" x14ac:dyDescent="0.3">
      <c r="A382" s="888"/>
      <c r="B382" s="677"/>
      <c r="C382" s="586"/>
      <c r="D382" s="678"/>
      <c r="E382" s="679" t="s">
        <v>1428</v>
      </c>
      <c r="F382" s="164"/>
      <c r="G382" s="587"/>
      <c r="H382" s="888"/>
      <c r="I382" s="157"/>
      <c r="J382" s="590" t="str">
        <f t="shared" si="10"/>
        <v xml:space="preserve"> </v>
      </c>
      <c r="K382" s="591" t="str">
        <f t="shared" si="11"/>
        <v xml:space="preserve"> </v>
      </c>
    </row>
    <row r="383" spans="1:11" s="162" customFormat="1" ht="21.75" customHeight="1" x14ac:dyDescent="0.35">
      <c r="A383" s="887">
        <v>1</v>
      </c>
      <c r="B383" s="149"/>
      <c r="C383" s="159"/>
      <c r="D383" s="669"/>
      <c r="E383" s="680"/>
      <c r="F383" s="592"/>
      <c r="G383" s="374"/>
      <c r="H383" s="887">
        <v>1</v>
      </c>
      <c r="I383" s="157"/>
      <c r="J383" s="590" t="str">
        <f t="shared" si="10"/>
        <v xml:space="preserve"> </v>
      </c>
      <c r="K383" s="591" t="str">
        <f t="shared" si="11"/>
        <v xml:space="preserve"> </v>
      </c>
    </row>
    <row r="384" spans="1:11" s="162" customFormat="1" ht="21.75" customHeight="1" x14ac:dyDescent="0.3">
      <c r="A384" s="888">
        <v>2</v>
      </c>
      <c r="B384" s="674" t="s">
        <v>27</v>
      </c>
      <c r="C384" s="684" t="s">
        <v>1473</v>
      </c>
      <c r="E384" s="390">
        <v>2012</v>
      </c>
      <c r="F384" s="392" t="s">
        <v>573</v>
      </c>
      <c r="G384" s="585"/>
      <c r="H384" s="888">
        <v>2</v>
      </c>
      <c r="I384" s="157"/>
      <c r="J384" s="590" t="str">
        <f t="shared" si="10"/>
        <v xml:space="preserve"> </v>
      </c>
      <c r="K384" s="591" t="str">
        <f t="shared" si="11"/>
        <v xml:space="preserve"> </v>
      </c>
    </row>
    <row r="385" spans="1:11" s="162" customFormat="1" ht="21.75" customHeight="1" x14ac:dyDescent="0.3">
      <c r="A385" s="888">
        <v>3</v>
      </c>
      <c r="B385" s="674" t="s">
        <v>31</v>
      </c>
      <c r="C385" s="586" t="s">
        <v>1592</v>
      </c>
      <c r="D385" s="675"/>
      <c r="E385" s="676">
        <v>2012</v>
      </c>
      <c r="F385" s="160" t="s">
        <v>573</v>
      </c>
      <c r="G385" s="585"/>
      <c r="H385" s="888">
        <v>3</v>
      </c>
      <c r="I385" s="157"/>
      <c r="J385" s="590" t="str">
        <f t="shared" ref="J385:J448" si="12">IF($D385="Заплыв №","ФИНИШ"," ")</f>
        <v xml:space="preserve"> </v>
      </c>
      <c r="K385" s="591" t="str">
        <f t="shared" ref="K385:K448" si="13">IF($D385="Заплыв №","ПРИМ."," ")</f>
        <v xml:space="preserve"> </v>
      </c>
    </row>
    <row r="386" spans="1:11" s="162" customFormat="1" ht="21.75" customHeight="1" x14ac:dyDescent="0.3">
      <c r="A386" s="888">
        <v>4</v>
      </c>
      <c r="B386" s="674" t="s">
        <v>31</v>
      </c>
      <c r="C386" s="586" t="s">
        <v>1573</v>
      </c>
      <c r="D386" s="675"/>
      <c r="E386" s="676">
        <v>2012</v>
      </c>
      <c r="F386" s="163" t="s">
        <v>1433</v>
      </c>
      <c r="G386" s="585"/>
      <c r="H386" s="888">
        <v>4</v>
      </c>
      <c r="I386" s="157"/>
      <c r="J386" s="590" t="str">
        <f t="shared" si="12"/>
        <v xml:space="preserve"> </v>
      </c>
      <c r="K386" s="591" t="str">
        <f t="shared" si="13"/>
        <v xml:space="preserve"> </v>
      </c>
    </row>
    <row r="387" spans="1:11" s="162" customFormat="1" ht="21.75" customHeight="1" x14ac:dyDescent="0.3">
      <c r="A387" s="888">
        <v>5</v>
      </c>
      <c r="B387" s="674" t="s">
        <v>31</v>
      </c>
      <c r="C387" s="586" t="s">
        <v>1567</v>
      </c>
      <c r="D387" s="675"/>
      <c r="E387" s="676">
        <v>2011</v>
      </c>
      <c r="F387" s="160" t="s">
        <v>573</v>
      </c>
      <c r="G387" s="585"/>
      <c r="H387" s="888">
        <v>5</v>
      </c>
      <c r="I387" s="157"/>
      <c r="J387" s="590" t="str">
        <f t="shared" si="12"/>
        <v xml:space="preserve"> </v>
      </c>
      <c r="K387" s="591" t="str">
        <f t="shared" si="13"/>
        <v xml:space="preserve"> </v>
      </c>
    </row>
    <row r="388" spans="1:11" ht="21.75" customHeight="1" x14ac:dyDescent="0.35">
      <c r="A388" s="888">
        <v>6</v>
      </c>
      <c r="B388" s="674"/>
      <c r="C388" s="586"/>
      <c r="D388" s="675"/>
      <c r="E388" s="676"/>
      <c r="F388" s="160"/>
      <c r="G388" s="585"/>
      <c r="H388" s="888">
        <v>6</v>
      </c>
      <c r="I388" s="157"/>
      <c r="J388" s="590" t="str">
        <f t="shared" si="12"/>
        <v xml:space="preserve"> </v>
      </c>
      <c r="K388" s="591" t="str">
        <f t="shared" si="13"/>
        <v xml:space="preserve"> </v>
      </c>
    </row>
    <row r="389" spans="1:11" s="156" customFormat="1" ht="21.75" customHeight="1" x14ac:dyDescent="0.3">
      <c r="A389" s="888"/>
      <c r="B389" s="677"/>
      <c r="C389" s="686" t="s">
        <v>1602</v>
      </c>
      <c r="D389" s="678"/>
      <c r="E389" s="169"/>
      <c r="F389" s="86"/>
      <c r="G389" s="587"/>
      <c r="H389" s="888"/>
      <c r="I389" s="157"/>
      <c r="J389" s="590" t="str">
        <f t="shared" si="12"/>
        <v xml:space="preserve"> </v>
      </c>
      <c r="K389" s="591" t="str">
        <f t="shared" si="13"/>
        <v xml:space="preserve"> </v>
      </c>
    </row>
    <row r="390" spans="1:11" s="162" customFormat="1" ht="21.75" customHeight="1" x14ac:dyDescent="0.3">
      <c r="A390" s="887"/>
      <c r="B390" s="149"/>
      <c r="C390" s="159"/>
      <c r="D390" s="669"/>
      <c r="E390" s="680" t="s">
        <v>1429</v>
      </c>
      <c r="F390" s="592"/>
      <c r="G390" s="374"/>
      <c r="H390" s="887"/>
      <c r="I390" s="157"/>
      <c r="J390" s="590" t="str">
        <f t="shared" si="12"/>
        <v xml:space="preserve"> </v>
      </c>
      <c r="K390" s="591" t="str">
        <f t="shared" si="13"/>
        <v xml:space="preserve"> </v>
      </c>
    </row>
    <row r="391" spans="1:11" s="162" customFormat="1" ht="21.75" customHeight="1" x14ac:dyDescent="0.35">
      <c r="A391" s="888">
        <v>1</v>
      </c>
      <c r="B391" s="674"/>
      <c r="C391" s="586"/>
      <c r="D391" s="675"/>
      <c r="E391" s="676"/>
      <c r="F391" s="160"/>
      <c r="G391" s="585"/>
      <c r="H391" s="888">
        <v>1</v>
      </c>
      <c r="I391" s="157"/>
      <c r="J391" s="590" t="str">
        <f t="shared" si="12"/>
        <v xml:space="preserve"> </v>
      </c>
      <c r="K391" s="591" t="str">
        <f t="shared" si="13"/>
        <v xml:space="preserve"> </v>
      </c>
    </row>
    <row r="392" spans="1:11" s="162" customFormat="1" ht="21.75" customHeight="1" x14ac:dyDescent="0.3">
      <c r="A392" s="888">
        <v>2</v>
      </c>
      <c r="B392" s="674" t="s">
        <v>31</v>
      </c>
      <c r="C392" s="586" t="s">
        <v>1594</v>
      </c>
      <c r="D392" s="675"/>
      <c r="E392" s="676">
        <v>2010</v>
      </c>
      <c r="F392" s="160" t="s">
        <v>1403</v>
      </c>
      <c r="G392" s="585"/>
      <c r="H392" s="888">
        <v>2</v>
      </c>
      <c r="I392" s="157"/>
      <c r="J392" s="590" t="str">
        <f t="shared" si="12"/>
        <v xml:space="preserve"> </v>
      </c>
      <c r="K392" s="591" t="str">
        <f t="shared" si="13"/>
        <v xml:space="preserve"> </v>
      </c>
    </row>
    <row r="393" spans="1:11" s="162" customFormat="1" ht="21.75" customHeight="1" x14ac:dyDescent="0.3">
      <c r="A393" s="888">
        <v>3</v>
      </c>
      <c r="B393" s="674" t="s">
        <v>30</v>
      </c>
      <c r="C393" s="586" t="s">
        <v>1578</v>
      </c>
      <c r="D393" s="675"/>
      <c r="E393" s="676">
        <v>2010</v>
      </c>
      <c r="F393" s="163" t="s">
        <v>573</v>
      </c>
      <c r="G393" s="585"/>
      <c r="H393" s="888">
        <v>3</v>
      </c>
      <c r="I393" s="157"/>
      <c r="J393" s="590" t="str">
        <f t="shared" si="12"/>
        <v xml:space="preserve"> </v>
      </c>
      <c r="K393" s="591" t="str">
        <f t="shared" si="13"/>
        <v xml:space="preserve"> </v>
      </c>
    </row>
    <row r="394" spans="1:11" s="162" customFormat="1" ht="21.75" customHeight="1" x14ac:dyDescent="0.3">
      <c r="A394" s="888">
        <v>4</v>
      </c>
      <c r="B394" s="674" t="s">
        <v>30</v>
      </c>
      <c r="C394" s="586" t="s">
        <v>1577</v>
      </c>
      <c r="D394" s="675"/>
      <c r="E394" s="390">
        <v>2010</v>
      </c>
      <c r="F394" s="392" t="s">
        <v>1403</v>
      </c>
      <c r="G394" s="585"/>
      <c r="H394" s="888">
        <v>4</v>
      </c>
      <c r="I394" s="157"/>
      <c r="J394" s="590" t="str">
        <f t="shared" si="12"/>
        <v xml:space="preserve"> </v>
      </c>
      <c r="K394" s="591" t="str">
        <f t="shared" si="13"/>
        <v xml:space="preserve"> </v>
      </c>
    </row>
    <row r="395" spans="1:11" ht="21.75" customHeight="1" x14ac:dyDescent="0.35">
      <c r="A395" s="888">
        <v>5</v>
      </c>
      <c r="B395" s="674"/>
      <c r="C395" s="586"/>
      <c r="D395" s="675"/>
      <c r="E395" s="676"/>
      <c r="F395" s="160"/>
      <c r="G395" s="585"/>
      <c r="H395" s="888">
        <v>5</v>
      </c>
      <c r="I395" s="157"/>
      <c r="J395" s="590" t="str">
        <f t="shared" si="12"/>
        <v xml:space="preserve"> </v>
      </c>
      <c r="K395" s="591" t="str">
        <f t="shared" si="13"/>
        <v xml:space="preserve"> </v>
      </c>
    </row>
    <row r="396" spans="1:11" s="156" customFormat="1" ht="21.75" customHeight="1" x14ac:dyDescent="0.35">
      <c r="A396" s="888">
        <v>6</v>
      </c>
      <c r="B396" s="677"/>
      <c r="C396" s="586"/>
      <c r="D396" s="678"/>
      <c r="E396" s="679"/>
      <c r="F396" s="164"/>
      <c r="G396" s="587"/>
      <c r="H396" s="888">
        <v>6</v>
      </c>
      <c r="I396" s="157"/>
      <c r="J396" s="590" t="str">
        <f t="shared" si="12"/>
        <v xml:space="preserve"> </v>
      </c>
      <c r="K396" s="591" t="str">
        <f t="shared" si="13"/>
        <v xml:space="preserve"> </v>
      </c>
    </row>
    <row r="397" spans="1:11" s="162" customFormat="1" ht="21.75" customHeight="1" x14ac:dyDescent="0.3">
      <c r="A397" s="887"/>
      <c r="B397" s="149"/>
      <c r="C397" s="159" t="s">
        <v>1603</v>
      </c>
      <c r="D397" s="669"/>
      <c r="E397" s="680"/>
      <c r="F397" s="592"/>
      <c r="G397" s="374"/>
      <c r="H397" s="887"/>
      <c r="I397" s="157"/>
      <c r="J397" s="590" t="str">
        <f t="shared" si="12"/>
        <v xml:space="preserve"> </v>
      </c>
      <c r="K397" s="591" t="str">
        <f t="shared" si="13"/>
        <v xml:space="preserve"> </v>
      </c>
    </row>
    <row r="398" spans="1:11" s="162" customFormat="1" ht="21.75" customHeight="1" x14ac:dyDescent="0.3">
      <c r="A398" s="888"/>
      <c r="B398" s="674"/>
      <c r="C398" s="586"/>
      <c r="D398" s="675"/>
      <c r="E398" s="676" t="s">
        <v>1435</v>
      </c>
      <c r="F398" s="160"/>
      <c r="G398" s="585"/>
      <c r="H398" s="888"/>
      <c r="I398" s="157"/>
      <c r="J398" s="590" t="str">
        <f t="shared" si="12"/>
        <v xml:space="preserve"> </v>
      </c>
      <c r="K398" s="591" t="str">
        <f t="shared" si="13"/>
        <v xml:space="preserve"> </v>
      </c>
    </row>
    <row r="399" spans="1:11" s="162" customFormat="1" ht="21.75" customHeight="1" x14ac:dyDescent="0.3">
      <c r="A399" s="888">
        <v>1</v>
      </c>
      <c r="B399" s="674" t="s">
        <v>31</v>
      </c>
      <c r="C399" s="586" t="s">
        <v>1597</v>
      </c>
      <c r="D399" s="675"/>
      <c r="E399" s="676">
        <v>2011</v>
      </c>
      <c r="F399" s="160" t="s">
        <v>1403</v>
      </c>
      <c r="G399" s="585"/>
      <c r="H399" s="888">
        <v>1</v>
      </c>
      <c r="I399" s="157"/>
      <c r="J399" s="590" t="str">
        <f t="shared" si="12"/>
        <v xml:space="preserve"> </v>
      </c>
      <c r="K399" s="591" t="str">
        <f t="shared" si="13"/>
        <v xml:space="preserve"> </v>
      </c>
    </row>
    <row r="400" spans="1:11" s="162" customFormat="1" ht="21.75" customHeight="1" x14ac:dyDescent="0.3">
      <c r="A400" s="888">
        <v>2</v>
      </c>
      <c r="B400" s="674" t="s">
        <v>31</v>
      </c>
      <c r="C400" s="586" t="s">
        <v>1534</v>
      </c>
      <c r="D400" s="675"/>
      <c r="E400" s="676">
        <v>2011</v>
      </c>
      <c r="F400" s="163" t="s">
        <v>573</v>
      </c>
      <c r="G400" s="585"/>
      <c r="H400" s="888">
        <v>2</v>
      </c>
      <c r="I400" s="157"/>
      <c r="J400" s="590" t="str">
        <f t="shared" si="12"/>
        <v xml:space="preserve"> </v>
      </c>
      <c r="K400" s="591" t="str">
        <f t="shared" si="13"/>
        <v xml:space="preserve"> </v>
      </c>
    </row>
    <row r="401" spans="1:11" s="162" customFormat="1" ht="21.75" customHeight="1" x14ac:dyDescent="0.3">
      <c r="A401" s="888">
        <v>3</v>
      </c>
      <c r="B401" s="674" t="s">
        <v>30</v>
      </c>
      <c r="C401" s="586" t="s">
        <v>1580</v>
      </c>
      <c r="D401" s="675"/>
      <c r="E401" s="676">
        <v>2011</v>
      </c>
      <c r="F401" s="160" t="s">
        <v>573</v>
      </c>
      <c r="G401" s="585"/>
      <c r="H401" s="888">
        <v>3</v>
      </c>
      <c r="I401" s="157"/>
      <c r="J401" s="590" t="str">
        <f t="shared" si="12"/>
        <v xml:space="preserve"> </v>
      </c>
      <c r="K401" s="591" t="str">
        <f t="shared" si="13"/>
        <v xml:space="preserve"> </v>
      </c>
    </row>
    <row r="402" spans="1:11" ht="21.75" customHeight="1" x14ac:dyDescent="0.3">
      <c r="A402" s="888">
        <v>4</v>
      </c>
      <c r="B402" s="674" t="s">
        <v>30</v>
      </c>
      <c r="C402" s="586" t="s">
        <v>1582</v>
      </c>
      <c r="D402" s="675"/>
      <c r="E402" s="676">
        <v>2011</v>
      </c>
      <c r="F402" s="160" t="s">
        <v>1403</v>
      </c>
      <c r="G402" s="585"/>
      <c r="H402" s="888">
        <v>4</v>
      </c>
      <c r="I402" s="157"/>
      <c r="J402" s="590" t="str">
        <f t="shared" si="12"/>
        <v xml:space="preserve"> </v>
      </c>
      <c r="K402" s="591" t="str">
        <f t="shared" si="13"/>
        <v xml:space="preserve"> </v>
      </c>
    </row>
    <row r="403" spans="1:11" s="156" customFormat="1" ht="21.75" customHeight="1" x14ac:dyDescent="0.3">
      <c r="A403" s="888">
        <v>5</v>
      </c>
      <c r="B403" s="677" t="s">
        <v>31</v>
      </c>
      <c r="C403" s="586" t="s">
        <v>1596</v>
      </c>
      <c r="D403" s="678"/>
      <c r="E403" s="679">
        <v>2011</v>
      </c>
      <c r="F403" s="164" t="s">
        <v>1403</v>
      </c>
      <c r="G403" s="587"/>
      <c r="H403" s="888">
        <v>5</v>
      </c>
      <c r="I403" s="157"/>
      <c r="J403" s="590" t="str">
        <f t="shared" si="12"/>
        <v xml:space="preserve"> </v>
      </c>
      <c r="K403" s="591" t="str">
        <f t="shared" si="13"/>
        <v xml:space="preserve"> </v>
      </c>
    </row>
    <row r="404" spans="1:11" s="162" customFormat="1" ht="20.25" customHeight="1" x14ac:dyDescent="0.3">
      <c r="A404" s="887">
        <v>6</v>
      </c>
      <c r="B404" s="149" t="s">
        <v>31</v>
      </c>
      <c r="C404" s="159" t="s">
        <v>1539</v>
      </c>
      <c r="D404" s="669"/>
      <c r="E404" s="680">
        <v>2012</v>
      </c>
      <c r="F404" s="592" t="s">
        <v>1433</v>
      </c>
      <c r="G404" s="374"/>
      <c r="H404" s="887">
        <v>6</v>
      </c>
      <c r="I404" s="157"/>
      <c r="J404" s="590" t="str">
        <f t="shared" si="12"/>
        <v xml:space="preserve"> </v>
      </c>
      <c r="K404" s="591" t="str">
        <f t="shared" si="13"/>
        <v xml:space="preserve"> </v>
      </c>
    </row>
    <row r="405" spans="1:11" s="162" customFormat="1" ht="20.25" customHeight="1" x14ac:dyDescent="0.35">
      <c r="A405" s="888"/>
      <c r="B405" s="674"/>
      <c r="C405" s="586"/>
      <c r="D405" s="675"/>
      <c r="E405" s="676"/>
      <c r="F405" s="160"/>
      <c r="G405" s="585"/>
      <c r="H405" s="888"/>
      <c r="I405" s="157"/>
      <c r="J405" s="590" t="str">
        <f t="shared" si="12"/>
        <v xml:space="preserve"> </v>
      </c>
      <c r="K405" s="591" t="str">
        <f t="shared" si="13"/>
        <v xml:space="preserve"> </v>
      </c>
    </row>
    <row r="406" spans="1:11" s="162" customFormat="1" ht="20.25" customHeight="1" x14ac:dyDescent="0.3">
      <c r="A406" s="888"/>
      <c r="B406" s="674"/>
      <c r="C406" s="586" t="s">
        <v>1604</v>
      </c>
      <c r="D406" s="675"/>
      <c r="E406" s="676"/>
      <c r="F406" s="160"/>
      <c r="G406" s="585"/>
      <c r="H406" s="888"/>
      <c r="I406" s="157"/>
      <c r="J406" s="590" t="str">
        <f t="shared" si="12"/>
        <v xml:space="preserve"> </v>
      </c>
      <c r="K406" s="591" t="str">
        <f t="shared" si="13"/>
        <v xml:space="preserve"> </v>
      </c>
    </row>
    <row r="407" spans="1:11" s="162" customFormat="1" ht="20.25" customHeight="1" x14ac:dyDescent="0.3">
      <c r="A407" s="888"/>
      <c r="B407" s="674"/>
      <c r="C407" s="586"/>
      <c r="D407" s="675"/>
      <c r="E407" s="676" t="s">
        <v>1436</v>
      </c>
      <c r="F407" s="163"/>
      <c r="G407" s="585"/>
      <c r="H407" s="888"/>
      <c r="I407" s="157"/>
      <c r="J407" s="590" t="str">
        <f t="shared" si="12"/>
        <v xml:space="preserve"> </v>
      </c>
      <c r="K407" s="591" t="str">
        <f t="shared" si="13"/>
        <v xml:space="preserve"> </v>
      </c>
    </row>
    <row r="408" spans="1:11" s="162" customFormat="1" ht="20.25" customHeight="1" x14ac:dyDescent="0.3">
      <c r="A408" s="888">
        <v>1</v>
      </c>
      <c r="B408" s="674" t="s">
        <v>56</v>
      </c>
      <c r="C408" s="586" t="s">
        <v>1558</v>
      </c>
      <c r="D408" s="675"/>
      <c r="E408" s="676">
        <v>2012</v>
      </c>
      <c r="F408" s="160" t="s">
        <v>1403</v>
      </c>
      <c r="G408" s="585"/>
      <c r="H408" s="888">
        <v>1</v>
      </c>
      <c r="I408" s="157"/>
      <c r="J408" s="590" t="str">
        <f t="shared" si="12"/>
        <v xml:space="preserve"> </v>
      </c>
      <c r="K408" s="591" t="str">
        <f t="shared" si="13"/>
        <v xml:space="preserve"> </v>
      </c>
    </row>
    <row r="409" spans="1:11" ht="20.25" customHeight="1" x14ac:dyDescent="0.3">
      <c r="A409" s="888">
        <v>2</v>
      </c>
      <c r="B409" s="674" t="s">
        <v>31</v>
      </c>
      <c r="C409" s="586" t="s">
        <v>1586</v>
      </c>
      <c r="D409" s="675"/>
      <c r="E409" s="676">
        <v>2012</v>
      </c>
      <c r="F409" s="160" t="s">
        <v>573</v>
      </c>
      <c r="G409" s="585"/>
      <c r="H409" s="888">
        <v>2</v>
      </c>
      <c r="I409" s="157"/>
      <c r="J409" s="590" t="str">
        <f t="shared" si="12"/>
        <v xml:space="preserve"> </v>
      </c>
      <c r="K409" s="591" t="str">
        <f t="shared" si="13"/>
        <v xml:space="preserve"> </v>
      </c>
    </row>
    <row r="410" spans="1:11" s="156" customFormat="1" ht="20.25" customHeight="1" x14ac:dyDescent="0.3">
      <c r="A410" s="888">
        <v>3</v>
      </c>
      <c r="B410" s="677" t="s">
        <v>30</v>
      </c>
      <c r="C410" s="586" t="s">
        <v>1585</v>
      </c>
      <c r="D410" s="678"/>
      <c r="E410" s="679">
        <v>2012</v>
      </c>
      <c r="F410" s="164" t="s">
        <v>1403</v>
      </c>
      <c r="G410" s="587"/>
      <c r="H410" s="888">
        <v>3</v>
      </c>
      <c r="I410" s="157"/>
      <c r="J410" s="590" t="str">
        <f t="shared" si="12"/>
        <v xml:space="preserve"> </v>
      </c>
      <c r="K410" s="591" t="str">
        <f t="shared" si="13"/>
        <v xml:space="preserve"> </v>
      </c>
    </row>
    <row r="411" spans="1:11" s="162" customFormat="1" ht="20.25" customHeight="1" x14ac:dyDescent="0.35">
      <c r="A411" s="887">
        <v>4</v>
      </c>
      <c r="B411" s="670" t="s">
        <v>30</v>
      </c>
      <c r="C411" s="671" t="s">
        <v>1562</v>
      </c>
      <c r="D411" s="672"/>
      <c r="E411" s="673">
        <v>2012</v>
      </c>
      <c r="F411" s="593" t="s">
        <v>1402</v>
      </c>
      <c r="G411" s="584"/>
      <c r="H411" s="887">
        <v>4</v>
      </c>
      <c r="I411" s="157"/>
      <c r="J411" s="590" t="str">
        <f t="shared" si="12"/>
        <v xml:space="preserve"> </v>
      </c>
      <c r="K411" s="591" t="str">
        <f t="shared" si="13"/>
        <v xml:space="preserve"> </v>
      </c>
    </row>
    <row r="412" spans="1:11" s="162" customFormat="1" ht="20.25" customHeight="1" x14ac:dyDescent="0.3">
      <c r="A412" s="887">
        <v>5</v>
      </c>
      <c r="B412" s="687" t="s">
        <v>56</v>
      </c>
      <c r="C412" s="688" t="s">
        <v>1561</v>
      </c>
      <c r="D412" s="669"/>
      <c r="E412" s="680">
        <v>2012</v>
      </c>
      <c r="F412" s="592" t="s">
        <v>573</v>
      </c>
      <c r="G412" s="588"/>
      <c r="H412" s="887">
        <v>5</v>
      </c>
      <c r="I412" s="157"/>
      <c r="J412" s="590" t="str">
        <f t="shared" si="12"/>
        <v xml:space="preserve"> </v>
      </c>
      <c r="K412" s="591" t="str">
        <f t="shared" si="13"/>
        <v xml:space="preserve"> </v>
      </c>
    </row>
    <row r="413" spans="1:11" s="162" customFormat="1" ht="20.25" customHeight="1" x14ac:dyDescent="0.3">
      <c r="A413" s="887">
        <v>6</v>
      </c>
      <c r="B413" s="149" t="s">
        <v>56</v>
      </c>
      <c r="C413" s="159" t="s">
        <v>1559</v>
      </c>
      <c r="D413" s="669"/>
      <c r="E413" s="680">
        <v>2012</v>
      </c>
      <c r="F413" s="592" t="s">
        <v>1403</v>
      </c>
      <c r="G413" s="374"/>
      <c r="H413" s="887">
        <v>6</v>
      </c>
      <c r="I413" s="157"/>
      <c r="J413" s="590" t="str">
        <f t="shared" si="12"/>
        <v xml:space="preserve"> </v>
      </c>
      <c r="K413" s="591" t="str">
        <f t="shared" si="13"/>
        <v xml:space="preserve"> </v>
      </c>
    </row>
    <row r="414" spans="1:11" s="162" customFormat="1" ht="20.25" customHeight="1" x14ac:dyDescent="0.35">
      <c r="A414" s="887"/>
      <c r="B414" s="149"/>
      <c r="C414" s="159"/>
      <c r="D414" s="669"/>
      <c r="E414" s="680"/>
      <c r="F414" s="592"/>
      <c r="G414" s="374"/>
      <c r="H414" s="887"/>
      <c r="I414" s="157"/>
      <c r="J414" s="590" t="str">
        <f t="shared" si="12"/>
        <v xml:space="preserve"> </v>
      </c>
      <c r="K414" s="591" t="str">
        <f t="shared" si="13"/>
        <v xml:space="preserve"> </v>
      </c>
    </row>
    <row r="415" spans="1:11" s="162" customFormat="1" ht="20.25" customHeight="1" x14ac:dyDescent="0.35">
      <c r="A415" s="887"/>
      <c r="B415" s="149"/>
      <c r="C415" s="159"/>
      <c r="D415" s="669"/>
      <c r="E415" s="680"/>
      <c r="F415" s="592"/>
      <c r="G415" s="374"/>
      <c r="H415" s="887"/>
      <c r="I415" s="157"/>
      <c r="J415" s="590" t="str">
        <f t="shared" si="12"/>
        <v xml:space="preserve"> </v>
      </c>
      <c r="K415" s="591" t="str">
        <f t="shared" si="13"/>
        <v xml:space="preserve"> </v>
      </c>
    </row>
    <row r="416" spans="1:11" ht="20.25" customHeight="1" x14ac:dyDescent="0.35">
      <c r="A416" s="887"/>
      <c r="B416" s="149"/>
      <c r="C416" s="159"/>
      <c r="D416" s="669"/>
      <c r="E416" s="680"/>
      <c r="F416" s="592"/>
      <c r="G416" s="374"/>
      <c r="H416" s="887"/>
      <c r="I416" s="157"/>
      <c r="J416" s="590" t="str">
        <f t="shared" si="12"/>
        <v xml:space="preserve"> </v>
      </c>
      <c r="K416" s="591" t="str">
        <f t="shared" si="13"/>
        <v xml:space="preserve"> </v>
      </c>
    </row>
    <row r="417" spans="1:11" s="158" customFormat="1" ht="20.25" customHeight="1" x14ac:dyDescent="0.35">
      <c r="A417" s="888"/>
      <c r="B417" s="674"/>
      <c r="C417" s="586"/>
      <c r="D417" s="675"/>
      <c r="E417" s="676"/>
      <c r="F417" s="160"/>
      <c r="G417" s="585"/>
      <c r="H417" s="888"/>
      <c r="I417" s="157"/>
      <c r="J417" s="590" t="str">
        <f t="shared" si="12"/>
        <v xml:space="preserve"> </v>
      </c>
      <c r="K417" s="591" t="str">
        <f t="shared" si="13"/>
        <v xml:space="preserve"> </v>
      </c>
    </row>
    <row r="418" spans="1:11" s="165" customFormat="1" ht="20.25" customHeight="1" x14ac:dyDescent="0.35">
      <c r="A418" s="888"/>
      <c r="B418" s="674"/>
      <c r="C418" s="586"/>
      <c r="D418" s="675"/>
      <c r="E418" s="676"/>
      <c r="F418" s="160"/>
      <c r="G418" s="585"/>
      <c r="H418" s="888"/>
      <c r="I418" s="157"/>
      <c r="J418" s="590" t="str">
        <f t="shared" si="12"/>
        <v xml:space="preserve"> </v>
      </c>
      <c r="K418" s="591" t="str">
        <f t="shared" si="13"/>
        <v xml:space="preserve"> </v>
      </c>
    </row>
    <row r="419" spans="1:11" s="158" customFormat="1" ht="20.25" customHeight="1" x14ac:dyDescent="0.35">
      <c r="A419" s="888"/>
      <c r="B419" s="674"/>
      <c r="C419" s="586"/>
      <c r="D419" s="675"/>
      <c r="E419" s="676"/>
      <c r="F419" s="163"/>
      <c r="G419" s="585"/>
      <c r="H419" s="888"/>
      <c r="I419" s="157"/>
      <c r="J419" s="590" t="str">
        <f t="shared" si="12"/>
        <v xml:space="preserve"> </v>
      </c>
      <c r="K419" s="591" t="str">
        <f t="shared" si="13"/>
        <v xml:space="preserve"> </v>
      </c>
    </row>
    <row r="420" spans="1:11" s="158" customFormat="1" ht="22.5" customHeight="1" x14ac:dyDescent="0.3">
      <c r="A420" s="888"/>
      <c r="B420" s="674"/>
      <c r="C420" s="586"/>
      <c r="D420" s="675"/>
      <c r="E420" s="676"/>
      <c r="F420" s="160"/>
      <c r="G420" s="585"/>
      <c r="H420" s="888"/>
      <c r="I420" s="157"/>
      <c r="J420" s="590" t="str">
        <f t="shared" si="12"/>
        <v xml:space="preserve"> </v>
      </c>
      <c r="K420" s="591" t="str">
        <f t="shared" si="13"/>
        <v xml:space="preserve"> </v>
      </c>
    </row>
    <row r="421" spans="1:11" s="158" customFormat="1" ht="22.5" customHeight="1" x14ac:dyDescent="0.3">
      <c r="A421" s="888"/>
      <c r="B421" s="674"/>
      <c r="C421" s="586"/>
      <c r="D421" s="675"/>
      <c r="E421" s="676"/>
      <c r="F421" s="160"/>
      <c r="G421" s="585"/>
      <c r="H421" s="888"/>
      <c r="I421" s="157"/>
      <c r="J421" s="590" t="str">
        <f t="shared" si="12"/>
        <v xml:space="preserve"> </v>
      </c>
      <c r="K421" s="591" t="str">
        <f t="shared" si="13"/>
        <v xml:space="preserve"> </v>
      </c>
    </row>
    <row r="422" spans="1:11" s="156" customFormat="1" ht="22.5" customHeight="1" x14ac:dyDescent="0.3">
      <c r="A422" s="888"/>
      <c r="B422" s="677"/>
      <c r="C422" s="586"/>
      <c r="D422" s="678"/>
      <c r="E422" s="679"/>
      <c r="F422" s="164"/>
      <c r="G422" s="587"/>
      <c r="H422" s="888"/>
      <c r="I422" s="157"/>
      <c r="J422" s="590" t="str">
        <f t="shared" si="12"/>
        <v xml:space="preserve"> </v>
      </c>
      <c r="K422" s="591" t="str">
        <f t="shared" si="13"/>
        <v xml:space="preserve"> </v>
      </c>
    </row>
    <row r="423" spans="1:11" s="162" customFormat="1" ht="22.5" customHeight="1" x14ac:dyDescent="0.35">
      <c r="A423" s="887"/>
      <c r="B423" s="670"/>
      <c r="C423" s="671"/>
      <c r="D423" s="672"/>
      <c r="E423" s="673"/>
      <c r="F423" s="593"/>
      <c r="G423" s="584"/>
      <c r="H423" s="887"/>
      <c r="I423" s="157"/>
      <c r="J423" s="590" t="str">
        <f t="shared" si="12"/>
        <v xml:space="preserve"> </v>
      </c>
      <c r="K423" s="591" t="str">
        <f t="shared" si="13"/>
        <v xml:space="preserve"> </v>
      </c>
    </row>
    <row r="424" spans="1:11" s="162" customFormat="1" ht="22.5" customHeight="1" x14ac:dyDescent="0.35">
      <c r="A424" s="887"/>
      <c r="B424" s="670"/>
      <c r="C424" s="671"/>
      <c r="D424" s="672"/>
      <c r="E424" s="673"/>
      <c r="F424" s="593"/>
      <c r="G424" s="588"/>
      <c r="H424" s="887"/>
      <c r="I424" s="157"/>
      <c r="J424" s="590" t="str">
        <f t="shared" si="12"/>
        <v xml:space="preserve"> </v>
      </c>
      <c r="K424" s="591" t="str">
        <f t="shared" si="13"/>
        <v xml:space="preserve"> </v>
      </c>
    </row>
    <row r="425" spans="1:11" s="162" customFormat="1" ht="22.5" customHeight="1" x14ac:dyDescent="0.3">
      <c r="A425" s="887"/>
      <c r="B425" s="149"/>
      <c r="C425" s="159"/>
      <c r="D425" s="669"/>
      <c r="E425" s="680"/>
      <c r="F425" s="592"/>
      <c r="G425" s="374"/>
      <c r="H425" s="887"/>
      <c r="I425" s="157"/>
      <c r="J425" s="590" t="str">
        <f t="shared" si="12"/>
        <v xml:space="preserve"> </v>
      </c>
      <c r="K425" s="591" t="str">
        <f t="shared" si="13"/>
        <v xml:space="preserve"> </v>
      </c>
    </row>
    <row r="426" spans="1:11" s="162" customFormat="1" ht="22.5" customHeight="1" x14ac:dyDescent="0.3">
      <c r="A426" s="887"/>
      <c r="B426" s="149"/>
      <c r="C426" s="159"/>
      <c r="D426" s="669"/>
      <c r="E426" s="680"/>
      <c r="F426" s="592"/>
      <c r="G426" s="374"/>
      <c r="H426" s="887"/>
      <c r="I426" s="157"/>
      <c r="J426" s="590" t="str">
        <f t="shared" si="12"/>
        <v xml:space="preserve"> </v>
      </c>
      <c r="K426" s="591" t="str">
        <f t="shared" si="13"/>
        <v xml:space="preserve"> </v>
      </c>
    </row>
    <row r="427" spans="1:11" s="162" customFormat="1" ht="22.5" customHeight="1" x14ac:dyDescent="0.3">
      <c r="A427" s="887"/>
      <c r="B427" s="149"/>
      <c r="C427" s="159"/>
      <c r="D427" s="669"/>
      <c r="E427" s="680"/>
      <c r="F427" s="592"/>
      <c r="G427" s="374"/>
      <c r="H427" s="887"/>
      <c r="I427" s="157"/>
      <c r="J427" s="590" t="str">
        <f t="shared" si="12"/>
        <v xml:space="preserve"> </v>
      </c>
      <c r="K427" s="591" t="str">
        <f t="shared" si="13"/>
        <v xml:space="preserve"> </v>
      </c>
    </row>
    <row r="428" spans="1:11" ht="22.5" customHeight="1" x14ac:dyDescent="0.3">
      <c r="A428" s="887"/>
      <c r="B428" s="149"/>
      <c r="C428" s="159"/>
      <c r="D428" s="669"/>
      <c r="E428" s="680"/>
      <c r="F428" s="592"/>
      <c r="G428" s="374"/>
      <c r="H428" s="887"/>
      <c r="I428" s="157"/>
      <c r="J428" s="590" t="str">
        <f t="shared" si="12"/>
        <v xml:space="preserve"> </v>
      </c>
      <c r="K428" s="591" t="str">
        <f t="shared" si="13"/>
        <v xml:space="preserve"> </v>
      </c>
    </row>
    <row r="429" spans="1:11" s="158" customFormat="1" ht="22.5" customHeight="1" x14ac:dyDescent="0.3">
      <c r="A429" s="888"/>
      <c r="B429" s="674"/>
      <c r="C429" s="586"/>
      <c r="D429" s="675"/>
      <c r="E429" s="676"/>
      <c r="F429" s="160"/>
      <c r="G429" s="585"/>
      <c r="H429" s="888"/>
      <c r="I429" s="157"/>
      <c r="J429" s="590" t="str">
        <f t="shared" si="12"/>
        <v xml:space="preserve"> </v>
      </c>
      <c r="K429" s="591" t="str">
        <f t="shared" si="13"/>
        <v xml:space="preserve"> </v>
      </c>
    </row>
    <row r="430" spans="1:11" s="158" customFormat="1" ht="22.5" customHeight="1" x14ac:dyDescent="0.3">
      <c r="A430" s="888"/>
      <c r="B430" s="674"/>
      <c r="C430" s="586"/>
      <c r="D430" s="675"/>
      <c r="E430" s="676"/>
      <c r="F430" s="160"/>
      <c r="G430" s="585"/>
      <c r="H430" s="888"/>
      <c r="I430" s="157"/>
      <c r="J430" s="590" t="str">
        <f t="shared" si="12"/>
        <v xml:space="preserve"> </v>
      </c>
      <c r="K430" s="591" t="str">
        <f t="shared" si="13"/>
        <v xml:space="preserve"> </v>
      </c>
    </row>
    <row r="431" spans="1:11" s="156" customFormat="1" ht="22.5" customHeight="1" x14ac:dyDescent="0.3">
      <c r="A431" s="888"/>
      <c r="B431" s="674"/>
      <c r="C431" s="586"/>
      <c r="D431" s="675"/>
      <c r="E431" s="676"/>
      <c r="F431" s="163"/>
      <c r="G431" s="585"/>
      <c r="H431" s="888"/>
      <c r="I431" s="157"/>
      <c r="J431" s="590" t="str">
        <f t="shared" si="12"/>
        <v xml:space="preserve"> </v>
      </c>
      <c r="K431" s="591" t="str">
        <f t="shared" si="13"/>
        <v xml:space="preserve"> </v>
      </c>
    </row>
    <row r="432" spans="1:11" s="165" customFormat="1" ht="22.5" customHeight="1" x14ac:dyDescent="0.3">
      <c r="A432" s="888"/>
      <c r="B432" s="674"/>
      <c r="C432" s="586"/>
      <c r="D432" s="675"/>
      <c r="E432" s="676"/>
      <c r="F432" s="160"/>
      <c r="G432" s="585"/>
      <c r="H432" s="888"/>
      <c r="I432" s="157"/>
      <c r="J432" s="590" t="str">
        <f t="shared" si="12"/>
        <v xml:space="preserve"> </v>
      </c>
      <c r="K432" s="591" t="str">
        <f t="shared" si="13"/>
        <v xml:space="preserve"> </v>
      </c>
    </row>
    <row r="433" spans="1:11" s="156" customFormat="1" ht="22.5" customHeight="1" x14ac:dyDescent="0.3">
      <c r="A433" s="888"/>
      <c r="B433" s="674"/>
      <c r="C433" s="586"/>
      <c r="D433" s="675"/>
      <c r="E433" s="676"/>
      <c r="F433" s="160"/>
      <c r="G433" s="585"/>
      <c r="H433" s="888"/>
      <c r="I433" s="157"/>
      <c r="J433" s="590" t="str">
        <f t="shared" si="12"/>
        <v xml:space="preserve"> </v>
      </c>
      <c r="K433" s="591" t="str">
        <f t="shared" si="13"/>
        <v xml:space="preserve"> </v>
      </c>
    </row>
    <row r="434" spans="1:11" s="156" customFormat="1" ht="22.5" customHeight="1" x14ac:dyDescent="0.3">
      <c r="A434" s="888"/>
      <c r="B434" s="677"/>
      <c r="C434" s="586"/>
      <c r="D434" s="678"/>
      <c r="E434" s="679"/>
      <c r="F434" s="164"/>
      <c r="G434" s="587"/>
      <c r="H434" s="888"/>
      <c r="I434" s="157"/>
      <c r="J434" s="590" t="str">
        <f t="shared" si="12"/>
        <v xml:space="preserve"> </v>
      </c>
      <c r="K434" s="591" t="str">
        <f t="shared" si="13"/>
        <v xml:space="preserve"> </v>
      </c>
    </row>
    <row r="435" spans="1:11" s="162" customFormat="1" ht="22.5" customHeight="1" x14ac:dyDescent="0.3">
      <c r="A435" s="887"/>
      <c r="B435" s="677"/>
      <c r="C435" s="586"/>
      <c r="D435" s="678"/>
      <c r="E435" s="679"/>
      <c r="F435" s="164"/>
      <c r="G435" s="589"/>
      <c r="H435" s="887"/>
      <c r="I435" s="157"/>
      <c r="J435" s="590" t="str">
        <f t="shared" si="12"/>
        <v xml:space="preserve"> </v>
      </c>
      <c r="K435" s="591" t="str">
        <f t="shared" si="13"/>
        <v xml:space="preserve"> </v>
      </c>
    </row>
    <row r="436" spans="1:11" s="162" customFormat="1" ht="22.5" customHeight="1" x14ac:dyDescent="0.3">
      <c r="A436" s="888"/>
      <c r="B436" s="149"/>
      <c r="C436" s="159"/>
      <c r="D436" s="669"/>
      <c r="E436" s="680"/>
      <c r="F436" s="592"/>
      <c r="G436" s="588"/>
      <c r="H436" s="888"/>
      <c r="I436" s="157"/>
      <c r="J436" s="590" t="str">
        <f t="shared" si="12"/>
        <v xml:space="preserve"> </v>
      </c>
      <c r="K436" s="591" t="str">
        <f t="shared" si="13"/>
        <v xml:space="preserve"> </v>
      </c>
    </row>
    <row r="437" spans="1:11" s="162" customFormat="1" ht="22.5" customHeight="1" x14ac:dyDescent="0.3">
      <c r="A437" s="888"/>
      <c r="B437" s="149"/>
      <c r="C437" s="159"/>
      <c r="D437" s="669"/>
      <c r="E437" s="680"/>
      <c r="F437" s="592"/>
      <c r="G437" s="374"/>
      <c r="H437" s="888"/>
      <c r="I437" s="157"/>
      <c r="J437" s="590" t="str">
        <f t="shared" si="12"/>
        <v xml:space="preserve"> </v>
      </c>
      <c r="K437" s="591" t="str">
        <f t="shared" si="13"/>
        <v xml:space="preserve"> </v>
      </c>
    </row>
    <row r="438" spans="1:11" s="162" customFormat="1" ht="22.5" customHeight="1" x14ac:dyDescent="0.3">
      <c r="A438" s="888"/>
      <c r="B438" s="149"/>
      <c r="C438" s="159"/>
      <c r="D438" s="669"/>
      <c r="E438" s="680"/>
      <c r="F438" s="592"/>
      <c r="G438" s="374"/>
      <c r="H438" s="888"/>
      <c r="I438" s="157"/>
      <c r="J438" s="590" t="str">
        <f t="shared" si="12"/>
        <v xml:space="preserve"> </v>
      </c>
      <c r="K438" s="591" t="str">
        <f t="shared" si="13"/>
        <v xml:space="preserve"> </v>
      </c>
    </row>
    <row r="439" spans="1:11" s="162" customFormat="1" ht="22.5" customHeight="1" x14ac:dyDescent="0.3">
      <c r="A439" s="888"/>
      <c r="B439" s="149"/>
      <c r="C439" s="159"/>
      <c r="D439" s="669"/>
      <c r="E439" s="680"/>
      <c r="F439" s="592"/>
      <c r="G439" s="374"/>
      <c r="H439" s="888"/>
      <c r="I439" s="157"/>
      <c r="J439" s="590" t="str">
        <f t="shared" si="12"/>
        <v xml:space="preserve"> </v>
      </c>
      <c r="K439" s="591" t="str">
        <f t="shared" si="13"/>
        <v xml:space="preserve"> </v>
      </c>
    </row>
    <row r="440" spans="1:11" ht="22.5" customHeight="1" x14ac:dyDescent="0.3">
      <c r="A440" s="888"/>
      <c r="B440" s="149"/>
      <c r="C440" s="159"/>
      <c r="D440" s="669"/>
      <c r="E440" s="680"/>
      <c r="F440" s="592"/>
      <c r="G440" s="374"/>
      <c r="H440" s="888"/>
      <c r="I440" s="157"/>
      <c r="J440" s="590" t="str">
        <f t="shared" si="12"/>
        <v xml:space="preserve"> </v>
      </c>
      <c r="K440" s="591" t="str">
        <f t="shared" si="13"/>
        <v xml:space="preserve"> </v>
      </c>
    </row>
    <row r="441" spans="1:11" s="162" customFormat="1" ht="22.5" customHeight="1" x14ac:dyDescent="0.3">
      <c r="A441" s="888"/>
      <c r="B441" s="674"/>
      <c r="C441" s="586"/>
      <c r="D441" s="675"/>
      <c r="E441" s="676"/>
      <c r="F441" s="160"/>
      <c r="G441" s="585"/>
      <c r="H441" s="888"/>
      <c r="I441" s="157"/>
      <c r="J441" s="590" t="str">
        <f t="shared" si="12"/>
        <v xml:space="preserve"> </v>
      </c>
      <c r="K441" s="591" t="str">
        <f t="shared" si="13"/>
        <v xml:space="preserve"> </v>
      </c>
    </row>
    <row r="442" spans="1:11" s="162" customFormat="1" ht="22.5" customHeight="1" x14ac:dyDescent="0.3">
      <c r="A442" s="888"/>
      <c r="B442" s="674"/>
      <c r="C442" s="586"/>
      <c r="D442" s="675"/>
      <c r="E442" s="676"/>
      <c r="F442" s="160"/>
      <c r="G442" s="585"/>
      <c r="H442" s="888"/>
      <c r="I442" s="157"/>
      <c r="J442" s="590" t="str">
        <f t="shared" si="12"/>
        <v xml:space="preserve"> </v>
      </c>
      <c r="K442" s="591" t="str">
        <f t="shared" si="13"/>
        <v xml:space="preserve"> </v>
      </c>
    </row>
    <row r="443" spans="1:11" s="162" customFormat="1" ht="22.5" customHeight="1" x14ac:dyDescent="0.3">
      <c r="A443" s="888"/>
      <c r="B443" s="674"/>
      <c r="C443" s="586"/>
      <c r="D443" s="675"/>
      <c r="E443" s="676"/>
      <c r="F443" s="163"/>
      <c r="G443" s="585"/>
      <c r="H443" s="888"/>
      <c r="I443" s="157"/>
      <c r="J443" s="590" t="str">
        <f t="shared" si="12"/>
        <v xml:space="preserve"> </v>
      </c>
      <c r="K443" s="591" t="str">
        <f t="shared" si="13"/>
        <v xml:space="preserve"> </v>
      </c>
    </row>
    <row r="444" spans="1:11" s="162" customFormat="1" ht="22.5" customHeight="1" x14ac:dyDescent="0.3">
      <c r="A444" s="888"/>
      <c r="B444" s="674"/>
      <c r="C444" s="586"/>
      <c r="D444" s="675"/>
      <c r="E444" s="676"/>
      <c r="F444" s="160"/>
      <c r="G444" s="585"/>
      <c r="H444" s="888"/>
      <c r="I444" s="157"/>
      <c r="J444" s="590" t="str">
        <f t="shared" si="12"/>
        <v xml:space="preserve"> </v>
      </c>
      <c r="K444" s="591" t="str">
        <f t="shared" si="13"/>
        <v xml:space="preserve"> </v>
      </c>
    </row>
    <row r="445" spans="1:11" ht="22.5" customHeight="1" x14ac:dyDescent="0.3">
      <c r="A445" s="888"/>
      <c r="B445" s="674"/>
      <c r="C445" s="586"/>
      <c r="D445" s="675"/>
      <c r="E445" s="676"/>
      <c r="F445" s="160"/>
      <c r="G445" s="585"/>
      <c r="H445" s="888"/>
      <c r="I445" s="157"/>
      <c r="J445" s="590" t="str">
        <f t="shared" si="12"/>
        <v xml:space="preserve"> </v>
      </c>
      <c r="K445" s="591" t="str">
        <f t="shared" si="13"/>
        <v xml:space="preserve"> </v>
      </c>
    </row>
    <row r="446" spans="1:11" s="165" customFormat="1" ht="22.5" customHeight="1" x14ac:dyDescent="0.3">
      <c r="A446" s="888"/>
      <c r="B446" s="677"/>
      <c r="C446" s="586"/>
      <c r="D446" s="678"/>
      <c r="E446" s="679"/>
      <c r="F446" s="164"/>
      <c r="G446" s="587"/>
      <c r="H446" s="888"/>
      <c r="I446" s="157"/>
      <c r="J446" s="590" t="str">
        <f t="shared" si="12"/>
        <v xml:space="preserve"> </v>
      </c>
      <c r="K446" s="591" t="str">
        <f t="shared" si="13"/>
        <v xml:space="preserve"> </v>
      </c>
    </row>
    <row r="447" spans="1:11" s="162" customFormat="1" ht="22.5" customHeight="1" x14ac:dyDescent="0.3">
      <c r="A447" s="889"/>
      <c r="B447" s="149"/>
      <c r="C447" s="159"/>
      <c r="D447" s="669"/>
      <c r="E447" s="680"/>
      <c r="F447" s="592"/>
      <c r="G447" s="374"/>
      <c r="H447" s="889"/>
      <c r="I447" s="157"/>
      <c r="J447" s="590" t="str">
        <f t="shared" si="12"/>
        <v xml:space="preserve"> </v>
      </c>
      <c r="K447" s="591" t="str">
        <f t="shared" si="13"/>
        <v xml:space="preserve"> </v>
      </c>
    </row>
    <row r="448" spans="1:11" s="162" customFormat="1" ht="22.5" customHeight="1" x14ac:dyDescent="0.3">
      <c r="A448" s="886"/>
      <c r="B448" s="149"/>
      <c r="C448" s="159"/>
      <c r="D448" s="669"/>
      <c r="E448" s="680"/>
      <c r="F448" s="592"/>
      <c r="G448" s="374"/>
      <c r="H448" s="886"/>
      <c r="I448" s="157"/>
      <c r="J448" s="590" t="str">
        <f t="shared" si="12"/>
        <v xml:space="preserve"> </v>
      </c>
      <c r="K448" s="591" t="str">
        <f t="shared" si="13"/>
        <v xml:space="preserve"> </v>
      </c>
    </row>
    <row r="449" spans="1:11" s="162" customFormat="1" ht="22.5" customHeight="1" x14ac:dyDescent="0.3">
      <c r="A449" s="886"/>
      <c r="B449" s="149"/>
      <c r="C449" s="159"/>
      <c r="D449" s="669"/>
      <c r="E449" s="680"/>
      <c r="F449" s="592"/>
      <c r="G449" s="374"/>
      <c r="H449" s="886"/>
      <c r="I449" s="157"/>
      <c r="J449" s="590" t="str">
        <f t="shared" ref="J449:J512" si="14">IF($D449="Заплыв №","ФИНИШ"," ")</f>
        <v xml:space="preserve"> </v>
      </c>
      <c r="K449" s="591" t="str">
        <f t="shared" ref="K449:K512" si="15">IF($D449="Заплыв №","ПРИМ."," ")</f>
        <v xml:space="preserve"> </v>
      </c>
    </row>
    <row r="450" spans="1:11" s="162" customFormat="1" ht="22.5" customHeight="1" x14ac:dyDescent="0.3">
      <c r="A450" s="889"/>
      <c r="B450" s="149"/>
      <c r="C450" s="159"/>
      <c r="D450" s="669"/>
      <c r="E450" s="680"/>
      <c r="F450" s="592"/>
      <c r="G450" s="374"/>
      <c r="H450" s="889"/>
      <c r="I450" s="157"/>
      <c r="J450" s="590" t="str">
        <f t="shared" si="14"/>
        <v xml:space="preserve"> </v>
      </c>
      <c r="K450" s="591" t="str">
        <f t="shared" si="15"/>
        <v xml:space="preserve"> </v>
      </c>
    </row>
    <row r="451" spans="1:11" s="162" customFormat="1" ht="22.5" customHeight="1" x14ac:dyDescent="0.3">
      <c r="A451" s="886"/>
      <c r="B451" s="149"/>
      <c r="C451" s="159"/>
      <c r="D451" s="669"/>
      <c r="E451" s="680"/>
      <c r="F451" s="592"/>
      <c r="G451" s="374"/>
      <c r="H451" s="886"/>
      <c r="I451" s="157"/>
      <c r="J451" s="590" t="str">
        <f t="shared" si="14"/>
        <v xml:space="preserve"> </v>
      </c>
      <c r="K451" s="591" t="str">
        <f t="shared" si="15"/>
        <v xml:space="preserve"> </v>
      </c>
    </row>
    <row r="452" spans="1:11" ht="22.5" customHeight="1" x14ac:dyDescent="0.3">
      <c r="A452" s="889"/>
      <c r="B452" s="149"/>
      <c r="C452" s="159"/>
      <c r="D452" s="669"/>
      <c r="E452" s="680"/>
      <c r="F452" s="592"/>
      <c r="G452" s="374"/>
      <c r="H452" s="889"/>
      <c r="I452" s="157"/>
      <c r="J452" s="590" t="str">
        <f t="shared" si="14"/>
        <v xml:space="preserve"> </v>
      </c>
      <c r="K452" s="591" t="str">
        <f t="shared" si="15"/>
        <v xml:space="preserve"> </v>
      </c>
    </row>
    <row r="453" spans="1:11" ht="22.5" customHeight="1" x14ac:dyDescent="0.3">
      <c r="A453" s="889"/>
      <c r="B453" s="149"/>
      <c r="C453" s="159"/>
      <c r="D453" s="669"/>
      <c r="E453" s="680"/>
      <c r="F453" s="592"/>
      <c r="G453" s="374"/>
      <c r="H453" s="889"/>
      <c r="I453" s="157"/>
      <c r="J453" s="590" t="str">
        <f t="shared" si="14"/>
        <v xml:space="preserve"> </v>
      </c>
      <c r="K453" s="591" t="str">
        <f t="shared" si="15"/>
        <v xml:space="preserve"> </v>
      </c>
    </row>
    <row r="454" spans="1:11" ht="22.5" customHeight="1" x14ac:dyDescent="0.3">
      <c r="A454" s="888"/>
      <c r="B454" s="149"/>
      <c r="C454" s="159"/>
      <c r="D454" s="669"/>
      <c r="E454" s="680"/>
      <c r="F454" s="592"/>
      <c r="G454" s="374"/>
      <c r="H454" s="888"/>
      <c r="I454" s="157"/>
      <c r="J454" s="590" t="str">
        <f t="shared" si="14"/>
        <v xml:space="preserve"> </v>
      </c>
      <c r="K454" s="591" t="str">
        <f t="shared" si="15"/>
        <v xml:space="preserve"> </v>
      </c>
    </row>
    <row r="455" spans="1:11" ht="22.5" customHeight="1" x14ac:dyDescent="0.3">
      <c r="A455" s="888"/>
      <c r="B455" s="674"/>
      <c r="C455" s="586"/>
      <c r="D455" s="675"/>
      <c r="E455" s="676"/>
      <c r="F455" s="160"/>
      <c r="G455" s="585"/>
      <c r="H455" s="888"/>
      <c r="I455" s="157"/>
      <c r="J455" s="590" t="str">
        <f t="shared" si="14"/>
        <v xml:space="preserve"> </v>
      </c>
      <c r="K455" s="591" t="str">
        <f t="shared" si="15"/>
        <v xml:space="preserve"> </v>
      </c>
    </row>
    <row r="456" spans="1:11" ht="22.5" customHeight="1" x14ac:dyDescent="0.3">
      <c r="A456" s="888"/>
      <c r="B456" s="674"/>
      <c r="C456" s="586"/>
      <c r="D456" s="675"/>
      <c r="E456" s="676"/>
      <c r="F456" s="163"/>
      <c r="G456" s="585"/>
      <c r="H456" s="888"/>
      <c r="I456" s="157"/>
      <c r="J456" s="590" t="str">
        <f t="shared" si="14"/>
        <v xml:space="preserve"> </v>
      </c>
      <c r="K456" s="591" t="str">
        <f t="shared" si="15"/>
        <v xml:space="preserve"> </v>
      </c>
    </row>
    <row r="457" spans="1:11" ht="22.5" customHeight="1" x14ac:dyDescent="0.3">
      <c r="A457" s="888"/>
      <c r="B457" s="674"/>
      <c r="C457" s="586"/>
      <c r="D457" s="675"/>
      <c r="E457" s="676"/>
      <c r="F457" s="160"/>
      <c r="G457" s="585"/>
      <c r="H457" s="888"/>
      <c r="I457" s="157"/>
      <c r="J457" s="590" t="str">
        <f t="shared" si="14"/>
        <v xml:space="preserve"> </v>
      </c>
      <c r="K457" s="591" t="str">
        <f t="shared" si="15"/>
        <v xml:space="preserve"> </v>
      </c>
    </row>
    <row r="458" spans="1:11" ht="22.5" customHeight="1" x14ac:dyDescent="0.3">
      <c r="A458" s="888"/>
      <c r="B458" s="674"/>
      <c r="C458" s="586"/>
      <c r="D458" s="675"/>
      <c r="E458" s="676"/>
      <c r="F458" s="160"/>
      <c r="G458" s="585"/>
      <c r="H458" s="888"/>
      <c r="I458" s="157"/>
      <c r="J458" s="590" t="str">
        <f t="shared" si="14"/>
        <v xml:space="preserve"> </v>
      </c>
      <c r="K458" s="591" t="str">
        <f t="shared" si="15"/>
        <v xml:space="preserve"> </v>
      </c>
    </row>
    <row r="459" spans="1:11" s="165" customFormat="1" ht="22.5" customHeight="1" x14ac:dyDescent="0.3">
      <c r="A459" s="888"/>
      <c r="B459" s="677"/>
      <c r="C459" s="586"/>
      <c r="D459" s="678"/>
      <c r="E459" s="679"/>
      <c r="F459" s="164"/>
      <c r="G459" s="587"/>
      <c r="H459" s="888"/>
      <c r="I459" s="157"/>
      <c r="J459" s="590" t="str">
        <f t="shared" si="14"/>
        <v xml:space="preserve"> </v>
      </c>
      <c r="K459" s="591" t="str">
        <f t="shared" si="15"/>
        <v xml:space="preserve"> </v>
      </c>
    </row>
    <row r="460" spans="1:11" s="162" customFormat="1" ht="22.5" customHeight="1" x14ac:dyDescent="0.3">
      <c r="A460" s="886"/>
      <c r="B460" s="149"/>
      <c r="C460" s="159"/>
      <c r="D460" s="669"/>
      <c r="E460" s="680"/>
      <c r="F460" s="592"/>
      <c r="G460" s="374"/>
      <c r="H460" s="886"/>
      <c r="I460" s="157"/>
      <c r="J460" s="590" t="str">
        <f t="shared" si="14"/>
        <v xml:space="preserve"> </v>
      </c>
      <c r="K460" s="591" t="str">
        <f t="shared" si="15"/>
        <v xml:space="preserve"> </v>
      </c>
    </row>
    <row r="461" spans="1:11" s="162" customFormat="1" ht="22.5" customHeight="1" x14ac:dyDescent="0.3">
      <c r="A461" s="888"/>
      <c r="B461" s="149"/>
      <c r="C461" s="159"/>
      <c r="D461" s="669"/>
      <c r="E461" s="680"/>
      <c r="F461" s="592"/>
      <c r="G461" s="374"/>
      <c r="H461" s="888"/>
      <c r="I461" s="157"/>
      <c r="J461" s="590" t="str">
        <f t="shared" si="14"/>
        <v xml:space="preserve"> </v>
      </c>
      <c r="K461" s="591" t="str">
        <f t="shared" si="15"/>
        <v xml:space="preserve"> </v>
      </c>
    </row>
    <row r="462" spans="1:11" s="162" customFormat="1" ht="22.5" customHeight="1" x14ac:dyDescent="0.3">
      <c r="A462" s="888"/>
      <c r="B462" s="674"/>
      <c r="C462" s="586"/>
      <c r="D462" s="675"/>
      <c r="E462" s="676"/>
      <c r="F462" s="160"/>
      <c r="G462" s="585"/>
      <c r="H462" s="888"/>
      <c r="I462" s="157"/>
      <c r="J462" s="590" t="str">
        <f t="shared" si="14"/>
        <v xml:space="preserve"> </v>
      </c>
      <c r="K462" s="591" t="str">
        <f t="shared" si="15"/>
        <v xml:space="preserve"> </v>
      </c>
    </row>
    <row r="463" spans="1:11" s="162" customFormat="1" ht="22.5" customHeight="1" x14ac:dyDescent="0.3">
      <c r="A463" s="888"/>
      <c r="B463" s="674"/>
      <c r="C463" s="586"/>
      <c r="D463" s="675"/>
      <c r="E463" s="676"/>
      <c r="F463" s="160"/>
      <c r="G463" s="585"/>
      <c r="H463" s="888"/>
      <c r="I463" s="157"/>
      <c r="J463" s="590" t="str">
        <f t="shared" si="14"/>
        <v xml:space="preserve"> </v>
      </c>
      <c r="K463" s="591" t="str">
        <f t="shared" si="15"/>
        <v xml:space="preserve"> </v>
      </c>
    </row>
    <row r="464" spans="1:11" s="162" customFormat="1" ht="22.5" customHeight="1" x14ac:dyDescent="0.3">
      <c r="A464" s="888"/>
      <c r="B464" s="674"/>
      <c r="C464" s="586"/>
      <c r="D464" s="675"/>
      <c r="E464" s="676"/>
      <c r="F464" s="163"/>
      <c r="G464" s="585"/>
      <c r="H464" s="888"/>
      <c r="I464" s="157"/>
      <c r="J464" s="590" t="str">
        <f t="shared" si="14"/>
        <v xml:space="preserve"> </v>
      </c>
      <c r="K464" s="591" t="str">
        <f t="shared" si="15"/>
        <v xml:space="preserve"> </v>
      </c>
    </row>
    <row r="465" spans="1:11" ht="22.5" customHeight="1" x14ac:dyDescent="0.3">
      <c r="A465" s="888"/>
      <c r="B465" s="674"/>
      <c r="C465" s="586"/>
      <c r="D465" s="675"/>
      <c r="E465" s="676"/>
      <c r="F465" s="160"/>
      <c r="G465" s="585"/>
      <c r="H465" s="888"/>
      <c r="I465" s="157"/>
      <c r="J465" s="590" t="str">
        <f t="shared" si="14"/>
        <v xml:space="preserve"> </v>
      </c>
      <c r="K465" s="591" t="str">
        <f t="shared" si="15"/>
        <v xml:space="preserve"> </v>
      </c>
    </row>
    <row r="466" spans="1:11" ht="22.5" customHeight="1" x14ac:dyDescent="0.3">
      <c r="A466" s="888"/>
      <c r="B466" s="674"/>
      <c r="C466" s="586"/>
      <c r="D466" s="675"/>
      <c r="E466" s="676"/>
      <c r="F466" s="160"/>
      <c r="G466" s="585"/>
      <c r="H466" s="888"/>
      <c r="I466" s="157"/>
      <c r="J466" s="590" t="str">
        <f t="shared" si="14"/>
        <v xml:space="preserve"> </v>
      </c>
      <c r="K466" s="591" t="str">
        <f t="shared" si="15"/>
        <v xml:space="preserve"> </v>
      </c>
    </row>
    <row r="467" spans="1:11" s="165" customFormat="1" ht="22.5" customHeight="1" x14ac:dyDescent="0.3">
      <c r="A467" s="888"/>
      <c r="B467" s="677"/>
      <c r="C467" s="586"/>
      <c r="D467" s="678"/>
      <c r="E467" s="679"/>
      <c r="F467" s="164"/>
      <c r="G467" s="587"/>
      <c r="H467" s="888"/>
      <c r="I467" s="157"/>
      <c r="J467" s="590" t="str">
        <f t="shared" si="14"/>
        <v xml:space="preserve"> </v>
      </c>
      <c r="K467" s="591" t="str">
        <f t="shared" si="15"/>
        <v xml:space="preserve"> </v>
      </c>
    </row>
    <row r="468" spans="1:11" s="162" customFormat="1" ht="22.5" customHeight="1" x14ac:dyDescent="0.3">
      <c r="A468" s="886"/>
      <c r="B468" s="149"/>
      <c r="C468" s="159"/>
      <c r="D468" s="669"/>
      <c r="E468" s="680"/>
      <c r="F468" s="592"/>
      <c r="G468" s="374"/>
      <c r="H468" s="886"/>
      <c r="I468" s="157"/>
      <c r="J468" s="590" t="str">
        <f t="shared" si="14"/>
        <v xml:space="preserve"> </v>
      </c>
      <c r="K468" s="591" t="str">
        <f t="shared" si="15"/>
        <v xml:space="preserve"> </v>
      </c>
    </row>
    <row r="469" spans="1:11" s="162" customFormat="1" ht="22.5" customHeight="1" x14ac:dyDescent="0.3">
      <c r="A469" s="886"/>
      <c r="B469" s="149"/>
      <c r="C469" s="159"/>
      <c r="D469" s="669"/>
      <c r="E469" s="680"/>
      <c r="F469" s="592"/>
      <c r="G469" s="374"/>
      <c r="H469" s="886"/>
      <c r="I469" s="157"/>
      <c r="J469" s="590" t="str">
        <f t="shared" si="14"/>
        <v xml:space="preserve"> </v>
      </c>
      <c r="K469" s="591" t="str">
        <f t="shared" si="15"/>
        <v xml:space="preserve"> </v>
      </c>
    </row>
    <row r="470" spans="1:11" s="162" customFormat="1" ht="22.5" customHeight="1" x14ac:dyDescent="0.3">
      <c r="A470" s="886"/>
      <c r="B470" s="149"/>
      <c r="C470" s="159"/>
      <c r="D470" s="669"/>
      <c r="E470" s="680"/>
      <c r="F470" s="592"/>
      <c r="G470" s="374"/>
      <c r="H470" s="884" t="str">
        <f t="shared" ref="H470:H514" si="16">IF(ISBLANK(A470)," ",A470)</f>
        <v xml:space="preserve"> </v>
      </c>
      <c r="I470" s="157"/>
      <c r="J470" s="590" t="str">
        <f t="shared" si="14"/>
        <v xml:space="preserve"> </v>
      </c>
      <c r="K470" s="591" t="str">
        <f t="shared" si="15"/>
        <v xml:space="preserve"> </v>
      </c>
    </row>
    <row r="471" spans="1:11" s="162" customFormat="1" ht="22.5" customHeight="1" x14ac:dyDescent="0.3">
      <c r="A471" s="889"/>
      <c r="B471" s="149"/>
      <c r="C471" s="159"/>
      <c r="D471" s="669"/>
      <c r="E471" s="680"/>
      <c r="F471" s="592"/>
      <c r="G471" s="374"/>
      <c r="H471" s="884" t="str">
        <f t="shared" si="16"/>
        <v xml:space="preserve"> </v>
      </c>
      <c r="I471" s="157"/>
      <c r="J471" s="590" t="str">
        <f t="shared" si="14"/>
        <v xml:space="preserve"> </v>
      </c>
      <c r="K471" s="591" t="str">
        <f t="shared" si="15"/>
        <v xml:space="preserve"> </v>
      </c>
    </row>
    <row r="472" spans="1:11" s="162" customFormat="1" ht="22.5" customHeight="1" x14ac:dyDescent="0.3">
      <c r="A472" s="886"/>
      <c r="B472" s="149"/>
      <c r="C472" s="159"/>
      <c r="D472" s="669"/>
      <c r="E472" s="680"/>
      <c r="F472" s="592"/>
      <c r="G472" s="374"/>
      <c r="H472" s="884" t="str">
        <f t="shared" si="16"/>
        <v xml:space="preserve"> </v>
      </c>
      <c r="I472" s="157"/>
      <c r="J472" s="590" t="str">
        <f t="shared" si="14"/>
        <v xml:space="preserve"> </v>
      </c>
      <c r="K472" s="591" t="str">
        <f t="shared" si="15"/>
        <v xml:space="preserve"> </v>
      </c>
    </row>
    <row r="473" spans="1:11" ht="22.5" customHeight="1" x14ac:dyDescent="0.3">
      <c r="A473" s="889"/>
      <c r="B473" s="149"/>
      <c r="C473" s="159"/>
      <c r="D473" s="669"/>
      <c r="E473" s="680"/>
      <c r="F473" s="592"/>
      <c r="G473" s="374"/>
      <c r="H473" s="884" t="str">
        <f t="shared" si="16"/>
        <v xml:space="preserve"> </v>
      </c>
      <c r="I473" s="157"/>
      <c r="J473" s="590" t="str">
        <f t="shared" si="14"/>
        <v xml:space="preserve"> </v>
      </c>
      <c r="K473" s="591" t="str">
        <f t="shared" si="15"/>
        <v xml:space="preserve"> </v>
      </c>
    </row>
    <row r="474" spans="1:11" ht="22.5" customHeight="1" x14ac:dyDescent="0.3">
      <c r="A474" s="886"/>
      <c r="B474" s="149"/>
      <c r="C474" s="159"/>
      <c r="D474" s="669"/>
      <c r="E474" s="680"/>
      <c r="F474" s="592"/>
      <c r="G474" s="374"/>
      <c r="H474" s="884" t="str">
        <f t="shared" si="16"/>
        <v xml:space="preserve"> </v>
      </c>
      <c r="I474" s="157"/>
      <c r="J474" s="590" t="str">
        <f t="shared" si="14"/>
        <v xml:space="preserve"> </v>
      </c>
      <c r="K474" s="591" t="str">
        <f t="shared" si="15"/>
        <v xml:space="preserve"> </v>
      </c>
    </row>
    <row r="475" spans="1:11" ht="22.5" customHeight="1" x14ac:dyDescent="0.3">
      <c r="A475" s="889"/>
      <c r="B475" s="149"/>
      <c r="C475" s="159"/>
      <c r="D475" s="669"/>
      <c r="E475" s="680"/>
      <c r="F475" s="592"/>
      <c r="G475" s="374"/>
      <c r="H475" s="884" t="str">
        <f t="shared" si="16"/>
        <v xml:space="preserve"> </v>
      </c>
      <c r="I475" s="157"/>
      <c r="J475" s="590" t="str">
        <f t="shared" si="14"/>
        <v xml:space="preserve"> </v>
      </c>
      <c r="K475" s="591" t="str">
        <f t="shared" si="15"/>
        <v xml:space="preserve"> </v>
      </c>
    </row>
    <row r="476" spans="1:11" ht="22.5" customHeight="1" x14ac:dyDescent="0.3">
      <c r="A476" s="888"/>
      <c r="B476" s="149"/>
      <c r="C476" s="159"/>
      <c r="D476" s="669"/>
      <c r="E476" s="680"/>
      <c r="F476" s="592"/>
      <c r="G476" s="374"/>
      <c r="H476" s="884" t="str">
        <f t="shared" si="16"/>
        <v xml:space="preserve"> </v>
      </c>
      <c r="I476" s="157"/>
      <c r="J476" s="590" t="str">
        <f t="shared" si="14"/>
        <v xml:space="preserve"> </v>
      </c>
      <c r="K476" s="591" t="str">
        <f t="shared" si="15"/>
        <v xml:space="preserve"> </v>
      </c>
    </row>
    <row r="477" spans="1:11" ht="22.5" customHeight="1" x14ac:dyDescent="0.3">
      <c r="A477" s="888"/>
      <c r="B477" s="674"/>
      <c r="C477" s="586"/>
      <c r="D477" s="675"/>
      <c r="E477" s="676"/>
      <c r="F477" s="160"/>
      <c r="G477" s="585"/>
      <c r="H477" s="884" t="str">
        <f t="shared" si="16"/>
        <v xml:space="preserve"> </v>
      </c>
      <c r="I477" s="157"/>
      <c r="J477" s="590" t="str">
        <f t="shared" si="14"/>
        <v xml:space="preserve"> </v>
      </c>
      <c r="K477" s="591" t="str">
        <f t="shared" si="15"/>
        <v xml:space="preserve"> </v>
      </c>
    </row>
    <row r="478" spans="1:11" ht="22.5" customHeight="1" x14ac:dyDescent="0.3">
      <c r="A478" s="888"/>
      <c r="B478" s="674"/>
      <c r="C478" s="586"/>
      <c r="D478" s="675"/>
      <c r="E478" s="676"/>
      <c r="F478" s="160"/>
      <c r="G478" s="585"/>
      <c r="H478" s="884" t="str">
        <f t="shared" si="16"/>
        <v xml:space="preserve"> </v>
      </c>
      <c r="I478" s="157"/>
      <c r="J478" s="590" t="str">
        <f t="shared" si="14"/>
        <v xml:space="preserve"> </v>
      </c>
      <c r="K478" s="591" t="str">
        <f t="shared" si="15"/>
        <v xml:space="preserve"> </v>
      </c>
    </row>
    <row r="479" spans="1:11" ht="22.5" customHeight="1" x14ac:dyDescent="0.3">
      <c r="A479" s="888"/>
      <c r="B479" s="674"/>
      <c r="C479" s="586"/>
      <c r="D479" s="675"/>
      <c r="E479" s="676"/>
      <c r="F479" s="163"/>
      <c r="G479" s="585"/>
      <c r="H479" s="884" t="str">
        <f t="shared" si="16"/>
        <v xml:space="preserve"> </v>
      </c>
      <c r="I479" s="157"/>
      <c r="J479" s="590" t="str">
        <f t="shared" si="14"/>
        <v xml:space="preserve"> </v>
      </c>
      <c r="K479" s="591" t="str">
        <f t="shared" si="15"/>
        <v xml:space="preserve"> </v>
      </c>
    </row>
    <row r="480" spans="1:11" ht="22.5" customHeight="1" x14ac:dyDescent="0.3">
      <c r="A480" s="888"/>
      <c r="B480" s="674"/>
      <c r="C480" s="586"/>
      <c r="D480" s="675"/>
      <c r="E480" s="676"/>
      <c r="F480" s="160"/>
      <c r="G480" s="585"/>
      <c r="H480" s="884" t="str">
        <f t="shared" si="16"/>
        <v xml:space="preserve"> </v>
      </c>
      <c r="I480" s="157"/>
      <c r="J480" s="590" t="str">
        <f t="shared" si="14"/>
        <v xml:space="preserve"> </v>
      </c>
      <c r="K480" s="591" t="str">
        <f t="shared" si="15"/>
        <v xml:space="preserve"> </v>
      </c>
    </row>
    <row r="481" spans="1:11" ht="22.5" customHeight="1" x14ac:dyDescent="0.3">
      <c r="A481" s="888"/>
      <c r="B481" s="674"/>
      <c r="C481" s="586"/>
      <c r="D481" s="675"/>
      <c r="E481" s="676"/>
      <c r="F481" s="160"/>
      <c r="G481" s="585"/>
      <c r="H481" s="884" t="str">
        <f t="shared" si="16"/>
        <v xml:space="preserve"> </v>
      </c>
      <c r="I481" s="157"/>
      <c r="J481" s="590" t="str">
        <f t="shared" si="14"/>
        <v xml:space="preserve"> </v>
      </c>
      <c r="K481" s="591" t="str">
        <f t="shared" si="15"/>
        <v xml:space="preserve"> </v>
      </c>
    </row>
    <row r="482" spans="1:11" s="165" customFormat="1" ht="22.5" customHeight="1" x14ac:dyDescent="0.3">
      <c r="A482" s="888"/>
      <c r="B482" s="677"/>
      <c r="C482" s="586"/>
      <c r="D482" s="678"/>
      <c r="E482" s="679"/>
      <c r="F482" s="164"/>
      <c r="G482" s="587"/>
      <c r="H482" s="884" t="str">
        <f t="shared" si="16"/>
        <v xml:space="preserve"> </v>
      </c>
      <c r="I482" s="157"/>
      <c r="J482" s="590" t="str">
        <f t="shared" si="14"/>
        <v xml:space="preserve"> </v>
      </c>
      <c r="K482" s="591" t="str">
        <f t="shared" si="15"/>
        <v xml:space="preserve"> </v>
      </c>
    </row>
    <row r="483" spans="1:11" s="162" customFormat="1" ht="22.5" customHeight="1" x14ac:dyDescent="0.3">
      <c r="A483" s="886"/>
      <c r="B483" s="149"/>
      <c r="C483" s="159"/>
      <c r="D483" s="669"/>
      <c r="E483" s="680"/>
      <c r="F483" s="592"/>
      <c r="G483" s="374"/>
      <c r="H483" s="884" t="str">
        <f t="shared" si="16"/>
        <v xml:space="preserve"> </v>
      </c>
      <c r="I483" s="157"/>
      <c r="J483" s="590" t="str">
        <f t="shared" si="14"/>
        <v xml:space="preserve"> </v>
      </c>
      <c r="K483" s="591" t="str">
        <f t="shared" si="15"/>
        <v xml:space="preserve"> </v>
      </c>
    </row>
    <row r="484" spans="1:11" s="162" customFormat="1" ht="22.5" customHeight="1" x14ac:dyDescent="0.3">
      <c r="A484" s="888"/>
      <c r="B484" s="149"/>
      <c r="C484" s="159"/>
      <c r="D484" s="669"/>
      <c r="E484" s="680"/>
      <c r="F484" s="592"/>
      <c r="G484" s="374"/>
      <c r="H484" s="884" t="str">
        <f t="shared" si="16"/>
        <v xml:space="preserve"> </v>
      </c>
      <c r="I484" s="157"/>
      <c r="J484" s="590" t="str">
        <f t="shared" si="14"/>
        <v xml:space="preserve"> </v>
      </c>
      <c r="K484" s="591" t="str">
        <f t="shared" si="15"/>
        <v xml:space="preserve"> </v>
      </c>
    </row>
    <row r="485" spans="1:11" s="162" customFormat="1" ht="22.5" customHeight="1" x14ac:dyDescent="0.3">
      <c r="A485" s="888"/>
      <c r="B485" s="674"/>
      <c r="C485" s="586"/>
      <c r="D485" s="675"/>
      <c r="E485" s="676"/>
      <c r="F485" s="160"/>
      <c r="G485" s="585"/>
      <c r="H485" s="884" t="str">
        <f t="shared" si="16"/>
        <v xml:space="preserve"> </v>
      </c>
      <c r="I485" s="157"/>
      <c r="J485" s="590" t="str">
        <f t="shared" si="14"/>
        <v xml:space="preserve"> </v>
      </c>
      <c r="K485" s="591" t="str">
        <f t="shared" si="15"/>
        <v xml:space="preserve"> </v>
      </c>
    </row>
    <row r="486" spans="1:11" s="162" customFormat="1" ht="22.5" customHeight="1" x14ac:dyDescent="0.3">
      <c r="A486" s="888"/>
      <c r="B486" s="674"/>
      <c r="C486" s="586"/>
      <c r="D486" s="675"/>
      <c r="E486" s="676"/>
      <c r="F486" s="160"/>
      <c r="G486" s="585"/>
      <c r="H486" s="884" t="str">
        <f t="shared" si="16"/>
        <v xml:space="preserve"> </v>
      </c>
      <c r="I486" s="157"/>
      <c r="J486" s="590" t="str">
        <f t="shared" si="14"/>
        <v xml:space="preserve"> </v>
      </c>
      <c r="K486" s="591" t="str">
        <f t="shared" si="15"/>
        <v xml:space="preserve"> </v>
      </c>
    </row>
    <row r="487" spans="1:11" s="162" customFormat="1" ht="22.5" customHeight="1" x14ac:dyDescent="0.3">
      <c r="A487" s="888"/>
      <c r="B487" s="674"/>
      <c r="C487" s="586"/>
      <c r="D487" s="675"/>
      <c r="E487" s="676"/>
      <c r="F487" s="163"/>
      <c r="G487" s="585"/>
      <c r="H487" s="884" t="str">
        <f t="shared" si="16"/>
        <v xml:space="preserve"> </v>
      </c>
      <c r="I487" s="157"/>
      <c r="J487" s="590" t="str">
        <f t="shared" si="14"/>
        <v xml:space="preserve"> </v>
      </c>
      <c r="K487" s="591" t="str">
        <f t="shared" si="15"/>
        <v xml:space="preserve"> </v>
      </c>
    </row>
    <row r="488" spans="1:11" ht="22.5" customHeight="1" x14ac:dyDescent="0.3">
      <c r="A488" s="888"/>
      <c r="B488" s="674"/>
      <c r="C488" s="586"/>
      <c r="D488" s="675"/>
      <c r="E488" s="676"/>
      <c r="F488" s="160"/>
      <c r="G488" s="585"/>
      <c r="H488" s="884" t="str">
        <f t="shared" si="16"/>
        <v xml:space="preserve"> </v>
      </c>
      <c r="I488" s="157" t="str">
        <f t="shared" ref="I488:I512" si="17">IF($D488="Заплыв №","РЕЗУЛЬТАТ"," ")</f>
        <v xml:space="preserve"> </v>
      </c>
      <c r="J488" s="590" t="str">
        <f t="shared" si="14"/>
        <v xml:space="preserve"> </v>
      </c>
      <c r="K488" s="591" t="str">
        <f t="shared" si="15"/>
        <v xml:space="preserve"> </v>
      </c>
    </row>
    <row r="489" spans="1:11" ht="22.5" customHeight="1" x14ac:dyDescent="0.3">
      <c r="A489" s="888"/>
      <c r="B489" s="674"/>
      <c r="C489" s="586"/>
      <c r="D489" s="675"/>
      <c r="E489" s="676"/>
      <c r="F489" s="160"/>
      <c r="G489" s="585"/>
      <c r="H489" s="884" t="str">
        <f t="shared" si="16"/>
        <v xml:space="preserve"> </v>
      </c>
      <c r="I489" s="157" t="str">
        <f t="shared" si="17"/>
        <v xml:space="preserve"> </v>
      </c>
      <c r="J489" s="590" t="str">
        <f t="shared" si="14"/>
        <v xml:space="preserve"> </v>
      </c>
      <c r="K489" s="591" t="str">
        <f t="shared" si="15"/>
        <v xml:space="preserve"> </v>
      </c>
    </row>
    <row r="490" spans="1:11" s="165" customFormat="1" ht="22.5" customHeight="1" x14ac:dyDescent="0.3">
      <c r="A490" s="888"/>
      <c r="B490" s="677"/>
      <c r="C490" s="586"/>
      <c r="D490" s="678"/>
      <c r="E490" s="679"/>
      <c r="F490" s="164"/>
      <c r="G490" s="587"/>
      <c r="H490" s="884" t="str">
        <f t="shared" si="16"/>
        <v xml:space="preserve"> </v>
      </c>
      <c r="I490" s="157" t="str">
        <f t="shared" si="17"/>
        <v xml:space="preserve"> </v>
      </c>
      <c r="J490" s="590" t="str">
        <f t="shared" si="14"/>
        <v xml:space="preserve"> </v>
      </c>
      <c r="K490" s="591" t="str">
        <f t="shared" si="15"/>
        <v xml:space="preserve"> </v>
      </c>
    </row>
    <row r="491" spans="1:11" s="162" customFormat="1" ht="22.5" customHeight="1" x14ac:dyDescent="0.3">
      <c r="A491" s="888"/>
      <c r="B491" s="674"/>
      <c r="C491" s="586"/>
      <c r="D491" s="675"/>
      <c r="E491" s="676"/>
      <c r="F491" s="160"/>
      <c r="G491" s="585"/>
      <c r="H491" s="884" t="str">
        <f t="shared" si="16"/>
        <v xml:space="preserve"> </v>
      </c>
      <c r="I491" s="157" t="str">
        <f t="shared" si="17"/>
        <v xml:space="preserve"> </v>
      </c>
      <c r="J491" s="590" t="str">
        <f t="shared" si="14"/>
        <v xml:space="preserve"> </v>
      </c>
      <c r="K491" s="591" t="str">
        <f t="shared" si="15"/>
        <v xml:space="preserve"> </v>
      </c>
    </row>
    <row r="492" spans="1:11" s="162" customFormat="1" ht="23.25" customHeight="1" x14ac:dyDescent="0.3">
      <c r="A492" s="888"/>
      <c r="B492" s="674"/>
      <c r="C492" s="586"/>
      <c r="D492" s="675"/>
      <c r="E492" s="676"/>
      <c r="F492" s="160"/>
      <c r="G492" s="585"/>
      <c r="H492" s="884" t="str">
        <f t="shared" si="16"/>
        <v xml:space="preserve"> </v>
      </c>
      <c r="I492" s="157" t="str">
        <f t="shared" si="17"/>
        <v xml:space="preserve"> </v>
      </c>
      <c r="J492" s="590" t="str">
        <f t="shared" si="14"/>
        <v xml:space="preserve"> </v>
      </c>
      <c r="K492" s="591" t="str">
        <f t="shared" si="15"/>
        <v xml:space="preserve"> </v>
      </c>
    </row>
    <row r="493" spans="1:11" s="162" customFormat="1" ht="23.25" customHeight="1" x14ac:dyDescent="0.3">
      <c r="A493" s="888"/>
      <c r="B493" s="674"/>
      <c r="C493" s="586"/>
      <c r="D493" s="675"/>
      <c r="E493" s="676"/>
      <c r="F493" s="163"/>
      <c r="G493" s="585"/>
      <c r="H493" s="884" t="str">
        <f t="shared" si="16"/>
        <v xml:space="preserve"> </v>
      </c>
      <c r="I493" s="157" t="str">
        <f t="shared" si="17"/>
        <v xml:space="preserve"> </v>
      </c>
      <c r="J493" s="590" t="str">
        <f t="shared" si="14"/>
        <v xml:space="preserve"> </v>
      </c>
      <c r="K493" s="591" t="str">
        <f t="shared" si="15"/>
        <v xml:space="preserve"> </v>
      </c>
    </row>
    <row r="494" spans="1:11" s="162" customFormat="1" ht="23.25" customHeight="1" x14ac:dyDescent="0.3">
      <c r="A494" s="888"/>
      <c r="B494" s="674"/>
      <c r="C494" s="586"/>
      <c r="D494" s="675"/>
      <c r="E494" s="676"/>
      <c r="F494" s="160"/>
      <c r="G494" s="585"/>
      <c r="H494" s="884" t="str">
        <f t="shared" si="16"/>
        <v xml:space="preserve"> </v>
      </c>
      <c r="I494" s="157" t="str">
        <f t="shared" si="17"/>
        <v xml:space="preserve"> </v>
      </c>
      <c r="J494" s="590" t="str">
        <f t="shared" si="14"/>
        <v xml:space="preserve"> </v>
      </c>
      <c r="K494" s="591" t="str">
        <f t="shared" si="15"/>
        <v xml:space="preserve"> </v>
      </c>
    </row>
    <row r="495" spans="1:11" s="162" customFormat="1" ht="23.25" customHeight="1" x14ac:dyDescent="0.3">
      <c r="A495" s="888"/>
      <c r="B495" s="674"/>
      <c r="C495" s="586"/>
      <c r="D495" s="675"/>
      <c r="E495" s="676"/>
      <c r="F495" s="160"/>
      <c r="G495" s="585"/>
      <c r="H495" s="884" t="str">
        <f t="shared" si="16"/>
        <v xml:space="preserve"> </v>
      </c>
      <c r="I495" s="157" t="str">
        <f t="shared" si="17"/>
        <v xml:space="preserve"> </v>
      </c>
      <c r="J495" s="590" t="str">
        <f t="shared" si="14"/>
        <v xml:space="preserve"> </v>
      </c>
      <c r="K495" s="591" t="str">
        <f t="shared" si="15"/>
        <v xml:space="preserve"> </v>
      </c>
    </row>
    <row r="496" spans="1:11" ht="23.25" customHeight="1" x14ac:dyDescent="0.3">
      <c r="A496" s="888"/>
      <c r="B496" s="677"/>
      <c r="C496" s="586"/>
      <c r="D496" s="678"/>
      <c r="E496" s="679"/>
      <c r="F496" s="164"/>
      <c r="G496" s="587"/>
      <c r="H496" s="884" t="str">
        <f t="shared" si="16"/>
        <v xml:space="preserve"> </v>
      </c>
      <c r="I496" s="157" t="str">
        <f t="shared" si="17"/>
        <v xml:space="preserve"> </v>
      </c>
      <c r="J496" s="590" t="str">
        <f t="shared" si="14"/>
        <v xml:space="preserve"> </v>
      </c>
      <c r="K496" s="591" t="str">
        <f t="shared" si="15"/>
        <v xml:space="preserve"> </v>
      </c>
    </row>
    <row r="497" spans="1:11" ht="23.25" customHeight="1" x14ac:dyDescent="0.3">
      <c r="A497" s="888"/>
      <c r="B497" s="677"/>
      <c r="C497" s="586"/>
      <c r="D497" s="678"/>
      <c r="E497" s="679"/>
      <c r="F497" s="164"/>
      <c r="G497" s="587"/>
      <c r="H497" s="884" t="str">
        <f t="shared" si="16"/>
        <v xml:space="preserve"> </v>
      </c>
      <c r="I497" s="157" t="str">
        <f t="shared" si="17"/>
        <v xml:space="preserve"> </v>
      </c>
      <c r="J497" s="590" t="str">
        <f t="shared" si="14"/>
        <v xml:space="preserve"> </v>
      </c>
      <c r="K497" s="591" t="str">
        <f t="shared" si="15"/>
        <v xml:space="preserve"> </v>
      </c>
    </row>
    <row r="498" spans="1:11" ht="23.25" customHeight="1" x14ac:dyDescent="0.3">
      <c r="A498" s="888"/>
      <c r="B498" s="677"/>
      <c r="C498" s="586"/>
      <c r="D498" s="678"/>
      <c r="E498" s="679"/>
      <c r="F498" s="164"/>
      <c r="G498" s="587"/>
      <c r="H498" s="884" t="str">
        <f t="shared" si="16"/>
        <v xml:space="preserve"> </v>
      </c>
      <c r="I498" s="157" t="str">
        <f t="shared" si="17"/>
        <v xml:space="preserve"> </v>
      </c>
      <c r="J498" s="590" t="str">
        <f t="shared" si="14"/>
        <v xml:space="preserve"> </v>
      </c>
      <c r="K498" s="591" t="str">
        <f t="shared" si="15"/>
        <v xml:space="preserve"> </v>
      </c>
    </row>
    <row r="499" spans="1:11" ht="23.25" customHeight="1" x14ac:dyDescent="0.3">
      <c r="A499" s="888"/>
      <c r="B499" s="677"/>
      <c r="C499" s="586"/>
      <c r="D499" s="678"/>
      <c r="E499" s="679"/>
      <c r="F499" s="164"/>
      <c r="G499" s="587"/>
      <c r="H499" s="884" t="str">
        <f t="shared" si="16"/>
        <v xml:space="preserve"> </v>
      </c>
      <c r="I499" s="157" t="str">
        <f t="shared" si="17"/>
        <v xml:space="preserve"> </v>
      </c>
      <c r="J499" s="590" t="str">
        <f t="shared" si="14"/>
        <v xml:space="preserve"> </v>
      </c>
      <c r="K499" s="591" t="str">
        <f t="shared" si="15"/>
        <v xml:space="preserve"> </v>
      </c>
    </row>
    <row r="500" spans="1:11" ht="23.25" customHeight="1" x14ac:dyDescent="0.3">
      <c r="A500" s="888"/>
      <c r="B500" s="677"/>
      <c r="C500" s="586"/>
      <c r="D500" s="678"/>
      <c r="E500" s="679"/>
      <c r="F500" s="164"/>
      <c r="G500" s="587"/>
      <c r="H500" s="884" t="str">
        <f t="shared" si="16"/>
        <v xml:space="preserve"> </v>
      </c>
      <c r="I500" s="157" t="str">
        <f t="shared" si="17"/>
        <v xml:space="preserve"> </v>
      </c>
      <c r="J500" s="590" t="str">
        <f t="shared" si="14"/>
        <v xml:space="preserve"> </v>
      </c>
      <c r="K500" s="591" t="str">
        <f t="shared" si="15"/>
        <v xml:space="preserve"> </v>
      </c>
    </row>
    <row r="501" spans="1:11" ht="23.25" customHeight="1" x14ac:dyDescent="0.3">
      <c r="A501" s="888"/>
      <c r="B501" s="677"/>
      <c r="C501" s="586"/>
      <c r="D501" s="678"/>
      <c r="E501" s="679"/>
      <c r="F501" s="164"/>
      <c r="G501" s="587"/>
      <c r="H501" s="884" t="str">
        <f t="shared" si="16"/>
        <v xml:space="preserve"> </v>
      </c>
      <c r="I501" s="157" t="str">
        <f t="shared" si="17"/>
        <v xml:space="preserve"> </v>
      </c>
      <c r="J501" s="590" t="str">
        <f t="shared" si="14"/>
        <v xml:space="preserve"> </v>
      </c>
      <c r="K501" s="591" t="str">
        <f t="shared" si="15"/>
        <v xml:space="preserve"> </v>
      </c>
    </row>
    <row r="502" spans="1:11" ht="23.25" customHeight="1" x14ac:dyDescent="0.3">
      <c r="A502" s="888"/>
      <c r="B502" s="677"/>
      <c r="C502" s="586"/>
      <c r="D502" s="678"/>
      <c r="E502" s="679"/>
      <c r="F502" s="164"/>
      <c r="G502" s="587"/>
      <c r="H502" s="884" t="str">
        <f t="shared" si="16"/>
        <v xml:space="preserve"> </v>
      </c>
      <c r="I502" s="157" t="str">
        <f t="shared" si="17"/>
        <v xml:space="preserve"> </v>
      </c>
      <c r="J502" s="590" t="str">
        <f t="shared" si="14"/>
        <v xml:space="preserve"> </v>
      </c>
      <c r="K502" s="591" t="str">
        <f t="shared" si="15"/>
        <v xml:space="preserve"> </v>
      </c>
    </row>
    <row r="503" spans="1:11" ht="23.25" customHeight="1" x14ac:dyDescent="0.3">
      <c r="A503" s="888"/>
      <c r="B503" s="677"/>
      <c r="C503" s="586"/>
      <c r="D503" s="678"/>
      <c r="E503" s="679"/>
      <c r="F503" s="164"/>
      <c r="G503" s="587"/>
      <c r="H503" s="884" t="str">
        <f t="shared" si="16"/>
        <v xml:space="preserve"> </v>
      </c>
      <c r="I503" s="157" t="str">
        <f t="shared" si="17"/>
        <v xml:space="preserve"> </v>
      </c>
      <c r="J503" s="590" t="str">
        <f t="shared" si="14"/>
        <v xml:space="preserve"> </v>
      </c>
      <c r="K503" s="591" t="str">
        <f t="shared" si="15"/>
        <v xml:space="preserve"> </v>
      </c>
    </row>
    <row r="504" spans="1:11" ht="23.25" customHeight="1" x14ac:dyDescent="0.3">
      <c r="A504" s="888"/>
      <c r="B504" s="677"/>
      <c r="C504" s="586"/>
      <c r="D504" s="678"/>
      <c r="E504" s="679"/>
      <c r="F504" s="164"/>
      <c r="G504" s="587"/>
      <c r="H504" s="884" t="str">
        <f t="shared" si="16"/>
        <v xml:space="preserve"> </v>
      </c>
      <c r="I504" s="157" t="str">
        <f t="shared" si="17"/>
        <v xml:space="preserve"> </v>
      </c>
      <c r="J504" s="590" t="str">
        <f t="shared" si="14"/>
        <v xml:space="preserve"> </v>
      </c>
      <c r="K504" s="591" t="str">
        <f t="shared" si="15"/>
        <v xml:space="preserve"> </v>
      </c>
    </row>
    <row r="505" spans="1:11" ht="23.25" customHeight="1" x14ac:dyDescent="0.3">
      <c r="A505" s="888"/>
      <c r="B505" s="677"/>
      <c r="C505" s="586"/>
      <c r="D505" s="678"/>
      <c r="E505" s="679"/>
      <c r="F505" s="164"/>
      <c r="G505" s="587"/>
      <c r="H505" s="884" t="str">
        <f t="shared" si="16"/>
        <v xml:space="preserve"> </v>
      </c>
      <c r="I505" s="157" t="str">
        <f t="shared" si="17"/>
        <v xml:space="preserve"> </v>
      </c>
      <c r="J505" s="590" t="str">
        <f t="shared" si="14"/>
        <v xml:space="preserve"> </v>
      </c>
      <c r="K505" s="591" t="str">
        <f t="shared" si="15"/>
        <v xml:space="preserve"> </v>
      </c>
    </row>
    <row r="506" spans="1:11" ht="23.25" customHeight="1" x14ac:dyDescent="0.3">
      <c r="A506" s="888"/>
      <c r="B506" s="677"/>
      <c r="C506" s="586"/>
      <c r="D506" s="678"/>
      <c r="E506" s="679"/>
      <c r="F506" s="164"/>
      <c r="G506" s="587"/>
      <c r="H506" s="884" t="str">
        <f t="shared" si="16"/>
        <v xml:space="preserve"> </v>
      </c>
      <c r="I506" s="157" t="str">
        <f t="shared" si="17"/>
        <v xml:space="preserve"> </v>
      </c>
      <c r="J506" s="590" t="str">
        <f t="shared" si="14"/>
        <v xml:space="preserve"> </v>
      </c>
      <c r="K506" s="591" t="str">
        <f t="shared" si="15"/>
        <v xml:space="preserve"> </v>
      </c>
    </row>
    <row r="507" spans="1:11" ht="23.25" customHeight="1" x14ac:dyDescent="0.3">
      <c r="A507" s="888"/>
      <c r="B507" s="677"/>
      <c r="C507" s="586"/>
      <c r="D507" s="678"/>
      <c r="E507" s="679"/>
      <c r="F507" s="164"/>
      <c r="G507" s="587"/>
      <c r="H507" s="884" t="str">
        <f t="shared" si="16"/>
        <v xml:space="preserve"> </v>
      </c>
      <c r="I507" s="157" t="str">
        <f t="shared" si="17"/>
        <v xml:space="preserve"> </v>
      </c>
      <c r="J507" s="590" t="str">
        <f t="shared" si="14"/>
        <v xml:space="preserve"> </v>
      </c>
      <c r="K507" s="591" t="str">
        <f t="shared" si="15"/>
        <v xml:space="preserve"> </v>
      </c>
    </row>
    <row r="508" spans="1:11" ht="23.25" customHeight="1" x14ac:dyDescent="0.3">
      <c r="A508" s="888"/>
      <c r="B508" s="677"/>
      <c r="C508" s="586"/>
      <c r="D508" s="678"/>
      <c r="E508" s="679"/>
      <c r="F508" s="164"/>
      <c r="G508" s="587"/>
      <c r="H508" s="884" t="str">
        <f t="shared" si="16"/>
        <v xml:space="preserve"> </v>
      </c>
      <c r="I508" s="157" t="str">
        <f t="shared" si="17"/>
        <v xml:space="preserve"> </v>
      </c>
      <c r="J508" s="590" t="str">
        <f t="shared" si="14"/>
        <v xml:space="preserve"> </v>
      </c>
      <c r="K508" s="591" t="str">
        <f t="shared" si="15"/>
        <v xml:space="preserve"> </v>
      </c>
    </row>
    <row r="509" spans="1:11" ht="23.25" customHeight="1" x14ac:dyDescent="0.3">
      <c r="A509" s="888"/>
      <c r="B509" s="677"/>
      <c r="C509" s="586"/>
      <c r="D509" s="678"/>
      <c r="E509" s="679"/>
      <c r="F509" s="164"/>
      <c r="G509" s="587"/>
      <c r="H509" s="884" t="str">
        <f t="shared" si="16"/>
        <v xml:space="preserve"> </v>
      </c>
      <c r="I509" s="157" t="str">
        <f t="shared" si="17"/>
        <v xml:space="preserve"> </v>
      </c>
      <c r="J509" s="590" t="str">
        <f t="shared" si="14"/>
        <v xml:space="preserve"> </v>
      </c>
      <c r="K509" s="591" t="str">
        <f t="shared" si="15"/>
        <v xml:space="preserve"> </v>
      </c>
    </row>
    <row r="510" spans="1:11" ht="23.25" customHeight="1" x14ac:dyDescent="0.3">
      <c r="A510" s="888"/>
      <c r="B510" s="677"/>
      <c r="C510" s="586"/>
      <c r="D510" s="678"/>
      <c r="E510" s="679"/>
      <c r="F510" s="164"/>
      <c r="G510" s="587"/>
      <c r="H510" s="884" t="str">
        <f t="shared" si="16"/>
        <v xml:space="preserve"> </v>
      </c>
      <c r="I510" s="157" t="str">
        <f t="shared" si="17"/>
        <v xml:space="preserve"> </v>
      </c>
      <c r="J510" s="590" t="str">
        <f t="shared" si="14"/>
        <v xml:space="preserve"> </v>
      </c>
      <c r="K510" s="591" t="str">
        <f t="shared" si="15"/>
        <v xml:space="preserve"> </v>
      </c>
    </row>
    <row r="511" spans="1:11" ht="23.25" customHeight="1" x14ac:dyDescent="0.3">
      <c r="A511" s="888"/>
      <c r="B511" s="677"/>
      <c r="C511" s="586"/>
      <c r="D511" s="678"/>
      <c r="E511" s="679"/>
      <c r="F511" s="164"/>
      <c r="G511" s="587"/>
      <c r="H511" s="884" t="str">
        <f t="shared" si="16"/>
        <v xml:space="preserve"> </v>
      </c>
      <c r="I511" s="157" t="str">
        <f t="shared" si="17"/>
        <v xml:space="preserve"> </v>
      </c>
      <c r="J511" s="590" t="str">
        <f t="shared" si="14"/>
        <v xml:space="preserve"> </v>
      </c>
      <c r="K511" s="591" t="str">
        <f t="shared" si="15"/>
        <v xml:space="preserve"> </v>
      </c>
    </row>
    <row r="512" spans="1:11" ht="23.25" customHeight="1" x14ac:dyDescent="0.3">
      <c r="A512" s="888"/>
      <c r="B512" s="677"/>
      <c r="C512" s="586"/>
      <c r="D512" s="678"/>
      <c r="E512" s="679"/>
      <c r="F512" s="164"/>
      <c r="G512" s="587"/>
      <c r="H512" s="884" t="str">
        <f t="shared" si="16"/>
        <v xml:space="preserve"> </v>
      </c>
      <c r="I512" s="157" t="str">
        <f t="shared" si="17"/>
        <v xml:space="preserve"> </v>
      </c>
      <c r="J512" s="590" t="str">
        <f t="shared" si="14"/>
        <v xml:space="preserve"> </v>
      </c>
      <c r="K512" s="591" t="str">
        <f t="shared" si="15"/>
        <v xml:space="preserve"> </v>
      </c>
    </row>
    <row r="513" spans="1:11" ht="23.25" customHeight="1" x14ac:dyDescent="0.3">
      <c r="A513" s="888"/>
      <c r="B513" s="677"/>
      <c r="C513" s="586"/>
      <c r="D513" s="678"/>
      <c r="E513" s="679"/>
      <c r="F513" s="164"/>
      <c r="G513" s="587"/>
      <c r="H513" s="884" t="str">
        <f t="shared" si="16"/>
        <v xml:space="preserve"> </v>
      </c>
      <c r="I513" s="157" t="str">
        <f t="shared" ref="I513:I576" si="18">IF($D513="Заплыв №","РЕЗУЛЬТАТ"," ")</f>
        <v xml:space="preserve"> </v>
      </c>
      <c r="J513" s="590" t="str">
        <f t="shared" ref="J513:J576" si="19">IF($D513="Заплыв №","ФИНИШ"," ")</f>
        <v xml:space="preserve"> </v>
      </c>
      <c r="K513" s="591" t="str">
        <f t="shared" ref="K513:K576" si="20">IF($D513="Заплыв №","ПРИМ."," ")</f>
        <v xml:space="preserve"> </v>
      </c>
    </row>
    <row r="514" spans="1:11" ht="23.25" customHeight="1" x14ac:dyDescent="0.3">
      <c r="A514" s="888"/>
      <c r="B514" s="677"/>
      <c r="C514" s="586"/>
      <c r="D514" s="678"/>
      <c r="E514" s="679"/>
      <c r="F514" s="164"/>
      <c r="G514" s="587"/>
      <c r="H514" s="884" t="str">
        <f t="shared" si="16"/>
        <v xml:space="preserve"> </v>
      </c>
      <c r="I514" s="157" t="str">
        <f t="shared" si="18"/>
        <v xml:space="preserve"> </v>
      </c>
      <c r="J514" s="590" t="str">
        <f t="shared" si="19"/>
        <v xml:space="preserve"> </v>
      </c>
      <c r="K514" s="591" t="str">
        <f t="shared" si="20"/>
        <v xml:space="preserve"> </v>
      </c>
    </row>
    <row r="515" spans="1:11" ht="23.25" customHeight="1" x14ac:dyDescent="0.3">
      <c r="A515" s="888"/>
      <c r="B515" s="677"/>
      <c r="C515" s="586"/>
      <c r="D515" s="678"/>
      <c r="E515" s="679"/>
      <c r="F515" s="164"/>
      <c r="G515" s="587"/>
      <c r="H515" s="884" t="str">
        <f t="shared" ref="H515:H578" si="21">IF(ISBLANK(A515)," ",A515)</f>
        <v xml:space="preserve"> </v>
      </c>
      <c r="I515" s="157" t="str">
        <f t="shared" si="18"/>
        <v xml:space="preserve"> </v>
      </c>
      <c r="J515" s="590" t="str">
        <f t="shared" si="19"/>
        <v xml:space="preserve"> </v>
      </c>
      <c r="K515" s="591" t="str">
        <f t="shared" si="20"/>
        <v xml:space="preserve"> </v>
      </c>
    </row>
    <row r="516" spans="1:11" ht="23.25" customHeight="1" x14ac:dyDescent="0.3">
      <c r="A516" s="888"/>
      <c r="B516" s="677"/>
      <c r="C516" s="586"/>
      <c r="D516" s="678"/>
      <c r="E516" s="679"/>
      <c r="F516" s="164"/>
      <c r="G516" s="587"/>
      <c r="H516" s="884" t="str">
        <f t="shared" si="21"/>
        <v xml:space="preserve"> </v>
      </c>
      <c r="I516" s="157" t="str">
        <f t="shared" si="18"/>
        <v xml:space="preserve"> </v>
      </c>
      <c r="J516" s="590" t="str">
        <f t="shared" si="19"/>
        <v xml:space="preserve"> </v>
      </c>
      <c r="K516" s="591" t="str">
        <f t="shared" si="20"/>
        <v xml:space="preserve"> </v>
      </c>
    </row>
    <row r="517" spans="1:11" ht="23.25" customHeight="1" x14ac:dyDescent="0.3">
      <c r="A517" s="888"/>
      <c r="B517" s="677"/>
      <c r="C517" s="586"/>
      <c r="D517" s="678"/>
      <c r="E517" s="679"/>
      <c r="F517" s="164"/>
      <c r="G517" s="587"/>
      <c r="H517" s="884" t="str">
        <f t="shared" si="21"/>
        <v xml:space="preserve"> </v>
      </c>
      <c r="I517" s="157" t="str">
        <f t="shared" si="18"/>
        <v xml:space="preserve"> </v>
      </c>
      <c r="J517" s="590" t="str">
        <f t="shared" si="19"/>
        <v xml:space="preserve"> </v>
      </c>
      <c r="K517" s="591" t="str">
        <f t="shared" si="20"/>
        <v xml:space="preserve"> </v>
      </c>
    </row>
    <row r="518" spans="1:11" ht="23.25" customHeight="1" x14ac:dyDescent="0.3">
      <c r="A518" s="888"/>
      <c r="B518" s="677"/>
      <c r="C518" s="586"/>
      <c r="D518" s="678"/>
      <c r="E518" s="679"/>
      <c r="F518" s="164"/>
      <c r="G518" s="587"/>
      <c r="H518" s="884" t="str">
        <f t="shared" si="21"/>
        <v xml:space="preserve"> </v>
      </c>
      <c r="I518" s="157" t="str">
        <f t="shared" si="18"/>
        <v xml:space="preserve"> </v>
      </c>
      <c r="J518" s="590" t="str">
        <f t="shared" si="19"/>
        <v xml:space="preserve"> </v>
      </c>
      <c r="K518" s="591" t="str">
        <f t="shared" si="20"/>
        <v xml:space="preserve"> </v>
      </c>
    </row>
    <row r="519" spans="1:11" ht="23.25" customHeight="1" x14ac:dyDescent="0.3">
      <c r="A519" s="888"/>
      <c r="B519" s="677"/>
      <c r="C519" s="586"/>
      <c r="D519" s="678"/>
      <c r="E519" s="679"/>
      <c r="F519" s="164"/>
      <c r="G519" s="587"/>
      <c r="H519" s="884" t="str">
        <f t="shared" si="21"/>
        <v xml:space="preserve"> </v>
      </c>
      <c r="I519" s="157" t="str">
        <f t="shared" si="18"/>
        <v xml:space="preserve"> </v>
      </c>
      <c r="J519" s="590" t="str">
        <f t="shared" si="19"/>
        <v xml:space="preserve"> </v>
      </c>
      <c r="K519" s="591" t="str">
        <f t="shared" si="20"/>
        <v xml:space="preserve"> </v>
      </c>
    </row>
    <row r="520" spans="1:11" ht="23.25" customHeight="1" x14ac:dyDescent="0.3">
      <c r="A520" s="888"/>
      <c r="B520" s="677"/>
      <c r="C520" s="586"/>
      <c r="D520" s="678"/>
      <c r="E520" s="679"/>
      <c r="F520" s="164"/>
      <c r="G520" s="587"/>
      <c r="H520" s="884" t="str">
        <f t="shared" si="21"/>
        <v xml:space="preserve"> </v>
      </c>
      <c r="I520" s="157" t="str">
        <f t="shared" si="18"/>
        <v xml:space="preserve"> </v>
      </c>
      <c r="J520" s="590" t="str">
        <f t="shared" si="19"/>
        <v xml:space="preserve"> </v>
      </c>
      <c r="K520" s="591" t="str">
        <f t="shared" si="20"/>
        <v xml:space="preserve"> </v>
      </c>
    </row>
    <row r="521" spans="1:11" ht="23.25" customHeight="1" x14ac:dyDescent="0.3">
      <c r="A521" s="888"/>
      <c r="B521" s="677"/>
      <c r="C521" s="586"/>
      <c r="D521" s="678"/>
      <c r="E521" s="679"/>
      <c r="F521" s="164"/>
      <c r="G521" s="587"/>
      <c r="H521" s="884" t="str">
        <f t="shared" si="21"/>
        <v xml:space="preserve"> </v>
      </c>
      <c r="I521" s="157" t="str">
        <f t="shared" si="18"/>
        <v xml:space="preserve"> </v>
      </c>
      <c r="J521" s="590" t="str">
        <f t="shared" si="19"/>
        <v xml:space="preserve"> </v>
      </c>
      <c r="K521" s="591" t="str">
        <f t="shared" si="20"/>
        <v xml:space="preserve"> </v>
      </c>
    </row>
    <row r="522" spans="1:11" ht="23.25" customHeight="1" x14ac:dyDescent="0.3">
      <c r="A522" s="888"/>
      <c r="B522" s="677"/>
      <c r="C522" s="586"/>
      <c r="D522" s="678"/>
      <c r="E522" s="679"/>
      <c r="F522" s="164"/>
      <c r="G522" s="587"/>
      <c r="H522" s="884" t="str">
        <f t="shared" si="21"/>
        <v xml:space="preserve"> </v>
      </c>
      <c r="I522" s="157" t="str">
        <f t="shared" si="18"/>
        <v xml:space="preserve"> </v>
      </c>
      <c r="J522" s="590" t="str">
        <f t="shared" si="19"/>
        <v xml:space="preserve"> </v>
      </c>
      <c r="K522" s="591" t="str">
        <f t="shared" si="20"/>
        <v xml:space="preserve"> </v>
      </c>
    </row>
    <row r="523" spans="1:11" ht="23.25" customHeight="1" x14ac:dyDescent="0.3">
      <c r="A523" s="888"/>
      <c r="B523" s="677"/>
      <c r="C523" s="586"/>
      <c r="D523" s="678"/>
      <c r="E523" s="679"/>
      <c r="F523" s="164"/>
      <c r="G523" s="587"/>
      <c r="H523" s="884" t="str">
        <f t="shared" si="21"/>
        <v xml:space="preserve"> </v>
      </c>
      <c r="I523" s="157" t="str">
        <f t="shared" si="18"/>
        <v xml:space="preserve"> </v>
      </c>
      <c r="J523" s="590" t="str">
        <f t="shared" si="19"/>
        <v xml:space="preserve"> </v>
      </c>
      <c r="K523" s="591" t="str">
        <f t="shared" si="20"/>
        <v xml:space="preserve"> </v>
      </c>
    </row>
    <row r="524" spans="1:11" ht="23.25" customHeight="1" x14ac:dyDescent="0.3">
      <c r="A524" s="888"/>
      <c r="B524" s="677"/>
      <c r="C524" s="586"/>
      <c r="D524" s="678"/>
      <c r="E524" s="679"/>
      <c r="F524" s="164"/>
      <c r="G524" s="587"/>
      <c r="H524" s="884" t="str">
        <f t="shared" si="21"/>
        <v xml:space="preserve"> </v>
      </c>
      <c r="I524" s="157" t="str">
        <f t="shared" si="18"/>
        <v xml:space="preserve"> </v>
      </c>
      <c r="J524" s="590" t="str">
        <f t="shared" si="19"/>
        <v xml:space="preserve"> </v>
      </c>
      <c r="K524" s="591" t="str">
        <f t="shared" si="20"/>
        <v xml:space="preserve"> </v>
      </c>
    </row>
    <row r="525" spans="1:11" ht="23.25" customHeight="1" x14ac:dyDescent="0.3">
      <c r="A525" s="888"/>
      <c r="B525" s="677"/>
      <c r="C525" s="586"/>
      <c r="D525" s="678"/>
      <c r="E525" s="679"/>
      <c r="F525" s="164"/>
      <c r="G525" s="587"/>
      <c r="H525" s="884" t="str">
        <f t="shared" si="21"/>
        <v xml:space="preserve"> </v>
      </c>
      <c r="I525" s="157" t="str">
        <f t="shared" si="18"/>
        <v xml:space="preserve"> </v>
      </c>
      <c r="J525" s="590" t="str">
        <f t="shared" si="19"/>
        <v xml:space="preserve"> </v>
      </c>
      <c r="K525" s="591" t="str">
        <f t="shared" si="20"/>
        <v xml:space="preserve"> </v>
      </c>
    </row>
    <row r="526" spans="1:11" ht="23.25" customHeight="1" x14ac:dyDescent="0.3">
      <c r="A526" s="888"/>
      <c r="B526" s="677"/>
      <c r="C526" s="586"/>
      <c r="D526" s="678"/>
      <c r="E526" s="679"/>
      <c r="F526" s="164"/>
      <c r="G526" s="587"/>
      <c r="H526" s="884" t="str">
        <f t="shared" si="21"/>
        <v xml:space="preserve"> </v>
      </c>
      <c r="I526" s="157" t="str">
        <f t="shared" si="18"/>
        <v xml:space="preserve"> </v>
      </c>
      <c r="J526" s="590" t="str">
        <f t="shared" si="19"/>
        <v xml:space="preserve"> </v>
      </c>
      <c r="K526" s="591" t="str">
        <f t="shared" si="20"/>
        <v xml:space="preserve"> </v>
      </c>
    </row>
    <row r="527" spans="1:11" ht="22.5" customHeight="1" x14ac:dyDescent="0.3">
      <c r="A527" s="888"/>
      <c r="B527" s="677"/>
      <c r="C527" s="586"/>
      <c r="D527" s="678"/>
      <c r="E527" s="679"/>
      <c r="F527" s="164"/>
      <c r="G527" s="587"/>
      <c r="H527" s="884" t="str">
        <f t="shared" si="21"/>
        <v xml:space="preserve"> </v>
      </c>
      <c r="I527" s="157" t="str">
        <f t="shared" si="18"/>
        <v xml:space="preserve"> </v>
      </c>
      <c r="J527" s="590" t="str">
        <f t="shared" si="19"/>
        <v xml:space="preserve"> </v>
      </c>
      <c r="K527" s="591" t="str">
        <f t="shared" si="20"/>
        <v xml:space="preserve"> </v>
      </c>
    </row>
    <row r="528" spans="1:11" ht="22.5" customHeight="1" x14ac:dyDescent="0.3">
      <c r="A528" s="888"/>
      <c r="B528" s="677"/>
      <c r="C528" s="586"/>
      <c r="D528" s="678"/>
      <c r="E528" s="679"/>
      <c r="F528" s="164"/>
      <c r="G528" s="587"/>
      <c r="H528" s="884" t="str">
        <f t="shared" si="21"/>
        <v xml:space="preserve"> </v>
      </c>
      <c r="I528" s="157" t="str">
        <f t="shared" si="18"/>
        <v xml:space="preserve"> </v>
      </c>
      <c r="J528" s="590" t="str">
        <f t="shared" si="19"/>
        <v xml:space="preserve"> </v>
      </c>
      <c r="K528" s="591" t="str">
        <f t="shared" si="20"/>
        <v xml:space="preserve"> </v>
      </c>
    </row>
    <row r="529" spans="1:11" ht="22.5" customHeight="1" x14ac:dyDescent="0.3">
      <c r="A529" s="888"/>
      <c r="B529" s="677"/>
      <c r="C529" s="586"/>
      <c r="D529" s="678"/>
      <c r="E529" s="679"/>
      <c r="F529" s="164"/>
      <c r="G529" s="587"/>
      <c r="H529" s="884" t="str">
        <f t="shared" si="21"/>
        <v xml:space="preserve"> </v>
      </c>
      <c r="I529" s="157" t="str">
        <f t="shared" si="18"/>
        <v xml:space="preserve"> </v>
      </c>
      <c r="J529" s="590" t="str">
        <f t="shared" si="19"/>
        <v xml:space="preserve"> </v>
      </c>
      <c r="K529" s="591" t="str">
        <f t="shared" si="20"/>
        <v xml:space="preserve"> </v>
      </c>
    </row>
    <row r="530" spans="1:11" ht="22.5" customHeight="1" x14ac:dyDescent="0.3">
      <c r="A530" s="888"/>
      <c r="B530" s="677"/>
      <c r="C530" s="586"/>
      <c r="D530" s="678"/>
      <c r="E530" s="679"/>
      <c r="F530" s="164"/>
      <c r="G530" s="587"/>
      <c r="H530" s="884" t="str">
        <f t="shared" si="21"/>
        <v xml:space="preserve"> </v>
      </c>
      <c r="I530" s="157" t="str">
        <f t="shared" si="18"/>
        <v xml:space="preserve"> </v>
      </c>
      <c r="J530" s="590" t="str">
        <f t="shared" si="19"/>
        <v xml:space="preserve"> </v>
      </c>
      <c r="K530" s="591" t="str">
        <f t="shared" si="20"/>
        <v xml:space="preserve"> </v>
      </c>
    </row>
    <row r="531" spans="1:11" ht="22.5" customHeight="1" x14ac:dyDescent="0.3">
      <c r="A531" s="888"/>
      <c r="B531" s="677"/>
      <c r="C531" s="586"/>
      <c r="D531" s="678"/>
      <c r="E531" s="679"/>
      <c r="F531" s="164"/>
      <c r="G531" s="587"/>
      <c r="H531" s="884" t="str">
        <f t="shared" si="21"/>
        <v xml:space="preserve"> </v>
      </c>
      <c r="I531" s="157" t="str">
        <f t="shared" si="18"/>
        <v xml:space="preserve"> </v>
      </c>
      <c r="J531" s="590" t="str">
        <f t="shared" si="19"/>
        <v xml:space="preserve"> </v>
      </c>
      <c r="K531" s="591" t="str">
        <f t="shared" si="20"/>
        <v xml:space="preserve"> </v>
      </c>
    </row>
    <row r="532" spans="1:11" ht="22.5" customHeight="1" x14ac:dyDescent="0.3">
      <c r="A532" s="888"/>
      <c r="B532" s="677"/>
      <c r="C532" s="586"/>
      <c r="D532" s="678"/>
      <c r="E532" s="679"/>
      <c r="F532" s="164"/>
      <c r="G532" s="587"/>
      <c r="H532" s="884" t="str">
        <f t="shared" si="21"/>
        <v xml:space="preserve"> </v>
      </c>
      <c r="I532" s="157" t="str">
        <f t="shared" si="18"/>
        <v xml:space="preserve"> </v>
      </c>
      <c r="J532" s="590" t="str">
        <f t="shared" si="19"/>
        <v xml:space="preserve"> </v>
      </c>
      <c r="K532" s="591" t="str">
        <f t="shared" si="20"/>
        <v xml:space="preserve"> </v>
      </c>
    </row>
    <row r="533" spans="1:11" ht="22.5" customHeight="1" x14ac:dyDescent="0.3">
      <c r="A533" s="888"/>
      <c r="B533" s="677"/>
      <c r="C533" s="586"/>
      <c r="D533" s="678"/>
      <c r="E533" s="679"/>
      <c r="F533" s="164"/>
      <c r="G533" s="587"/>
      <c r="H533" s="884" t="str">
        <f t="shared" si="21"/>
        <v xml:space="preserve"> </v>
      </c>
      <c r="I533" s="157" t="str">
        <f t="shared" si="18"/>
        <v xml:space="preserve"> </v>
      </c>
      <c r="J533" s="590" t="str">
        <f t="shared" si="19"/>
        <v xml:space="preserve"> </v>
      </c>
      <c r="K533" s="591" t="str">
        <f t="shared" si="20"/>
        <v xml:space="preserve"> </v>
      </c>
    </row>
    <row r="534" spans="1:11" ht="22.5" customHeight="1" x14ac:dyDescent="0.3">
      <c r="A534" s="888"/>
      <c r="B534" s="677"/>
      <c r="C534" s="586"/>
      <c r="D534" s="678"/>
      <c r="E534" s="679"/>
      <c r="F534" s="164"/>
      <c r="G534" s="587"/>
      <c r="H534" s="884" t="str">
        <f t="shared" si="21"/>
        <v xml:space="preserve"> </v>
      </c>
      <c r="I534" s="157" t="str">
        <f t="shared" si="18"/>
        <v xml:space="preserve"> </v>
      </c>
      <c r="J534" s="590" t="str">
        <f t="shared" si="19"/>
        <v xml:space="preserve"> </v>
      </c>
      <c r="K534" s="591" t="str">
        <f t="shared" si="20"/>
        <v xml:space="preserve"> </v>
      </c>
    </row>
    <row r="535" spans="1:11" ht="22.5" customHeight="1" x14ac:dyDescent="0.3">
      <c r="A535" s="888"/>
      <c r="B535" s="677"/>
      <c r="C535" s="586"/>
      <c r="D535" s="678"/>
      <c r="E535" s="679"/>
      <c r="F535" s="164"/>
      <c r="G535" s="587"/>
      <c r="H535" s="884" t="str">
        <f t="shared" si="21"/>
        <v xml:space="preserve"> </v>
      </c>
      <c r="I535" s="157" t="str">
        <f t="shared" si="18"/>
        <v xml:space="preserve"> </v>
      </c>
      <c r="J535" s="590" t="str">
        <f t="shared" si="19"/>
        <v xml:space="preserve"> </v>
      </c>
      <c r="K535" s="591" t="str">
        <f t="shared" si="20"/>
        <v xml:space="preserve"> </v>
      </c>
    </row>
    <row r="536" spans="1:11" ht="22.5" customHeight="1" x14ac:dyDescent="0.3">
      <c r="A536" s="888"/>
      <c r="B536" s="677"/>
      <c r="C536" s="586"/>
      <c r="D536" s="678"/>
      <c r="E536" s="679"/>
      <c r="F536" s="164"/>
      <c r="G536" s="587"/>
      <c r="H536" s="884" t="str">
        <f t="shared" si="21"/>
        <v xml:space="preserve"> </v>
      </c>
      <c r="I536" s="157" t="str">
        <f t="shared" si="18"/>
        <v xml:space="preserve"> </v>
      </c>
      <c r="J536" s="590" t="str">
        <f t="shared" si="19"/>
        <v xml:space="preserve"> </v>
      </c>
      <c r="K536" s="591" t="str">
        <f t="shared" si="20"/>
        <v xml:space="preserve"> </v>
      </c>
    </row>
    <row r="537" spans="1:11" ht="22.5" customHeight="1" x14ac:dyDescent="0.3">
      <c r="A537" s="888"/>
      <c r="B537" s="677"/>
      <c r="C537" s="586"/>
      <c r="D537" s="678"/>
      <c r="E537" s="679"/>
      <c r="F537" s="164"/>
      <c r="G537" s="587"/>
      <c r="H537" s="884" t="str">
        <f t="shared" si="21"/>
        <v xml:space="preserve"> </v>
      </c>
      <c r="I537" s="157" t="str">
        <f t="shared" si="18"/>
        <v xml:space="preserve"> </v>
      </c>
      <c r="J537" s="590" t="str">
        <f t="shared" si="19"/>
        <v xml:space="preserve"> </v>
      </c>
      <c r="K537" s="591" t="str">
        <f t="shared" si="20"/>
        <v xml:space="preserve"> </v>
      </c>
    </row>
    <row r="538" spans="1:11" ht="22.5" customHeight="1" x14ac:dyDescent="0.3">
      <c r="A538" s="888"/>
      <c r="B538" s="677"/>
      <c r="C538" s="586"/>
      <c r="D538" s="678"/>
      <c r="E538" s="679"/>
      <c r="F538" s="164"/>
      <c r="G538" s="587"/>
      <c r="H538" s="884" t="str">
        <f t="shared" si="21"/>
        <v xml:space="preserve"> </v>
      </c>
      <c r="I538" s="157" t="str">
        <f t="shared" si="18"/>
        <v xml:space="preserve"> </v>
      </c>
      <c r="J538" s="590" t="str">
        <f t="shared" si="19"/>
        <v xml:space="preserve"> </v>
      </c>
      <c r="K538" s="591" t="str">
        <f t="shared" si="20"/>
        <v xml:space="preserve"> </v>
      </c>
    </row>
    <row r="539" spans="1:11" ht="22.5" customHeight="1" x14ac:dyDescent="0.3">
      <c r="A539" s="888"/>
      <c r="B539" s="677"/>
      <c r="C539" s="586"/>
      <c r="D539" s="678"/>
      <c r="E539" s="679"/>
      <c r="F539" s="164"/>
      <c r="G539" s="587"/>
      <c r="H539" s="884" t="str">
        <f t="shared" si="21"/>
        <v xml:space="preserve"> </v>
      </c>
      <c r="I539" s="157" t="str">
        <f t="shared" si="18"/>
        <v xml:space="preserve"> </v>
      </c>
      <c r="J539" s="590" t="str">
        <f t="shared" si="19"/>
        <v xml:space="preserve"> </v>
      </c>
      <c r="K539" s="591" t="str">
        <f t="shared" si="20"/>
        <v xml:space="preserve"> </v>
      </c>
    </row>
    <row r="540" spans="1:11" ht="22.5" customHeight="1" x14ac:dyDescent="0.3">
      <c r="A540" s="888"/>
      <c r="B540" s="677"/>
      <c r="C540" s="586"/>
      <c r="D540" s="678"/>
      <c r="E540" s="679"/>
      <c r="F540" s="164"/>
      <c r="G540" s="587"/>
      <c r="H540" s="884" t="str">
        <f t="shared" si="21"/>
        <v xml:space="preserve"> </v>
      </c>
      <c r="I540" s="157" t="str">
        <f t="shared" si="18"/>
        <v xml:space="preserve"> </v>
      </c>
      <c r="J540" s="590" t="str">
        <f t="shared" si="19"/>
        <v xml:space="preserve"> </v>
      </c>
      <c r="K540" s="591" t="str">
        <f t="shared" si="20"/>
        <v xml:space="preserve"> </v>
      </c>
    </row>
    <row r="541" spans="1:11" ht="22.5" customHeight="1" x14ac:dyDescent="0.3">
      <c r="A541" s="888"/>
      <c r="B541" s="677"/>
      <c r="C541" s="586"/>
      <c r="D541" s="678"/>
      <c r="E541" s="679"/>
      <c r="F541" s="164"/>
      <c r="G541" s="587"/>
      <c r="H541" s="884" t="str">
        <f t="shared" si="21"/>
        <v xml:space="preserve"> </v>
      </c>
      <c r="I541" s="157" t="str">
        <f t="shared" si="18"/>
        <v xml:space="preserve"> </v>
      </c>
      <c r="J541" s="590" t="str">
        <f t="shared" si="19"/>
        <v xml:space="preserve"> </v>
      </c>
      <c r="K541" s="591" t="str">
        <f t="shared" si="20"/>
        <v xml:space="preserve"> </v>
      </c>
    </row>
    <row r="542" spans="1:11" ht="22.5" customHeight="1" x14ac:dyDescent="0.3">
      <c r="A542" s="888"/>
      <c r="B542" s="677"/>
      <c r="C542" s="586"/>
      <c r="D542" s="678"/>
      <c r="E542" s="679"/>
      <c r="F542" s="164"/>
      <c r="G542" s="587"/>
      <c r="H542" s="884" t="str">
        <f t="shared" si="21"/>
        <v xml:space="preserve"> </v>
      </c>
      <c r="I542" s="157" t="str">
        <f t="shared" si="18"/>
        <v xml:space="preserve"> </v>
      </c>
      <c r="J542" s="590" t="str">
        <f t="shared" si="19"/>
        <v xml:space="preserve"> </v>
      </c>
      <c r="K542" s="591" t="str">
        <f t="shared" si="20"/>
        <v xml:space="preserve"> </v>
      </c>
    </row>
    <row r="543" spans="1:11" ht="22.5" customHeight="1" x14ac:dyDescent="0.3">
      <c r="A543" s="888"/>
      <c r="B543" s="677"/>
      <c r="C543" s="586"/>
      <c r="D543" s="678"/>
      <c r="E543" s="679"/>
      <c r="F543" s="164"/>
      <c r="G543" s="587"/>
      <c r="H543" s="884" t="str">
        <f t="shared" si="21"/>
        <v xml:space="preserve"> </v>
      </c>
      <c r="I543" s="157" t="str">
        <f t="shared" si="18"/>
        <v xml:space="preserve"> </v>
      </c>
      <c r="J543" s="590" t="str">
        <f t="shared" si="19"/>
        <v xml:space="preserve"> </v>
      </c>
      <c r="K543" s="591" t="str">
        <f t="shared" si="20"/>
        <v xml:space="preserve"> </v>
      </c>
    </row>
    <row r="544" spans="1:11" ht="22.5" customHeight="1" x14ac:dyDescent="0.3">
      <c r="A544" s="888"/>
      <c r="B544" s="677"/>
      <c r="C544" s="586"/>
      <c r="D544" s="678"/>
      <c r="E544" s="679"/>
      <c r="F544" s="164"/>
      <c r="G544" s="587"/>
      <c r="H544" s="884" t="str">
        <f t="shared" si="21"/>
        <v xml:space="preserve"> </v>
      </c>
      <c r="I544" s="157" t="str">
        <f t="shared" si="18"/>
        <v xml:space="preserve"> </v>
      </c>
      <c r="J544" s="590" t="str">
        <f t="shared" si="19"/>
        <v xml:space="preserve"> </v>
      </c>
      <c r="K544" s="591" t="str">
        <f t="shared" si="20"/>
        <v xml:space="preserve"> </v>
      </c>
    </row>
    <row r="545" spans="1:19" ht="22.5" customHeight="1" x14ac:dyDescent="0.3">
      <c r="A545" s="888"/>
      <c r="B545" s="677"/>
      <c r="C545" s="586"/>
      <c r="D545" s="678"/>
      <c r="E545" s="679"/>
      <c r="F545" s="164"/>
      <c r="G545" s="587"/>
      <c r="H545" s="884" t="str">
        <f t="shared" si="21"/>
        <v xml:space="preserve"> </v>
      </c>
      <c r="I545" s="157" t="str">
        <f t="shared" si="18"/>
        <v xml:space="preserve"> </v>
      </c>
      <c r="J545" s="590" t="str">
        <f t="shared" si="19"/>
        <v xml:space="preserve"> </v>
      </c>
      <c r="K545" s="591" t="str">
        <f t="shared" si="20"/>
        <v xml:space="preserve"> </v>
      </c>
    </row>
    <row r="546" spans="1:19" ht="22.5" customHeight="1" x14ac:dyDescent="0.3">
      <c r="A546" s="888"/>
      <c r="B546" s="677"/>
      <c r="C546" s="586"/>
      <c r="D546" s="678"/>
      <c r="E546" s="679"/>
      <c r="F546" s="164"/>
      <c r="G546" s="587"/>
      <c r="H546" s="884" t="str">
        <f t="shared" si="21"/>
        <v xml:space="preserve"> </v>
      </c>
      <c r="I546" s="157" t="str">
        <f t="shared" si="18"/>
        <v xml:space="preserve"> </v>
      </c>
      <c r="J546" s="590" t="str">
        <f t="shared" si="19"/>
        <v xml:space="preserve"> </v>
      </c>
      <c r="K546" s="591" t="str">
        <f t="shared" si="20"/>
        <v xml:space="preserve"> </v>
      </c>
    </row>
    <row r="547" spans="1:19" ht="22.5" customHeight="1" x14ac:dyDescent="0.3">
      <c r="A547" s="888"/>
      <c r="B547" s="677"/>
      <c r="C547" s="586"/>
      <c r="D547" s="678"/>
      <c r="E547" s="679"/>
      <c r="F547" s="164"/>
      <c r="G547" s="587"/>
      <c r="H547" s="884" t="str">
        <f t="shared" si="21"/>
        <v xml:space="preserve"> </v>
      </c>
      <c r="I547" s="157" t="str">
        <f t="shared" si="18"/>
        <v xml:space="preserve"> </v>
      </c>
      <c r="J547" s="590" t="str">
        <f t="shared" si="19"/>
        <v xml:space="preserve"> </v>
      </c>
      <c r="K547" s="591" t="str">
        <f t="shared" si="20"/>
        <v xml:space="preserve"> </v>
      </c>
    </row>
    <row r="548" spans="1:19" ht="22.5" customHeight="1" x14ac:dyDescent="0.3">
      <c r="A548" s="888"/>
      <c r="B548" s="677"/>
      <c r="C548" s="586"/>
      <c r="D548" s="678"/>
      <c r="E548" s="679"/>
      <c r="F548" s="164"/>
      <c r="G548" s="587"/>
      <c r="H548" s="884" t="str">
        <f t="shared" si="21"/>
        <v xml:space="preserve"> </v>
      </c>
      <c r="I548" s="157" t="str">
        <f t="shared" si="18"/>
        <v xml:space="preserve"> </v>
      </c>
      <c r="J548" s="590" t="str">
        <f t="shared" si="19"/>
        <v xml:space="preserve"> </v>
      </c>
      <c r="K548" s="591" t="str">
        <f t="shared" si="20"/>
        <v xml:space="preserve"> </v>
      </c>
      <c r="S548" s="446"/>
    </row>
    <row r="549" spans="1:19" ht="20.25" customHeight="1" x14ac:dyDescent="0.3">
      <c r="A549" s="888"/>
      <c r="B549" s="677"/>
      <c r="C549" s="586"/>
      <c r="D549" s="678"/>
      <c r="E549" s="679"/>
      <c r="F549" s="164"/>
      <c r="G549" s="587"/>
      <c r="H549" s="884" t="str">
        <f t="shared" si="21"/>
        <v xml:space="preserve"> </v>
      </c>
      <c r="I549" s="157" t="str">
        <f t="shared" si="18"/>
        <v xml:space="preserve"> </v>
      </c>
      <c r="J549" s="590" t="str">
        <f t="shared" si="19"/>
        <v xml:space="preserve"> </v>
      </c>
      <c r="K549" s="591" t="str">
        <f t="shared" si="20"/>
        <v xml:space="preserve"> </v>
      </c>
    </row>
    <row r="550" spans="1:19" ht="20.25" customHeight="1" x14ac:dyDescent="0.3">
      <c r="A550" s="888"/>
      <c r="B550" s="677"/>
      <c r="C550" s="586"/>
      <c r="D550" s="678"/>
      <c r="E550" s="679"/>
      <c r="F550" s="164"/>
      <c r="G550" s="587"/>
      <c r="H550" s="884" t="str">
        <f t="shared" si="21"/>
        <v xml:space="preserve"> </v>
      </c>
      <c r="I550" s="157" t="str">
        <f t="shared" si="18"/>
        <v xml:space="preserve"> </v>
      </c>
      <c r="J550" s="590" t="str">
        <f t="shared" si="19"/>
        <v xml:space="preserve"> </v>
      </c>
      <c r="K550" s="591" t="str">
        <f t="shared" si="20"/>
        <v xml:space="preserve"> </v>
      </c>
    </row>
    <row r="551" spans="1:19" ht="20.25" customHeight="1" x14ac:dyDescent="0.3">
      <c r="A551" s="888"/>
      <c r="B551" s="677"/>
      <c r="C551" s="586"/>
      <c r="D551" s="678"/>
      <c r="E551" s="679"/>
      <c r="F551" s="164"/>
      <c r="G551" s="587"/>
      <c r="H551" s="884" t="str">
        <f t="shared" si="21"/>
        <v xml:space="preserve"> </v>
      </c>
      <c r="I551" s="157" t="str">
        <f t="shared" si="18"/>
        <v xml:space="preserve"> </v>
      </c>
      <c r="J551" s="590" t="str">
        <f t="shared" si="19"/>
        <v xml:space="preserve"> </v>
      </c>
      <c r="K551" s="591" t="str">
        <f t="shared" si="20"/>
        <v xml:space="preserve"> </v>
      </c>
    </row>
    <row r="552" spans="1:19" ht="20.25" customHeight="1" x14ac:dyDescent="0.3">
      <c r="A552" s="888"/>
      <c r="B552" s="677"/>
      <c r="C552" s="586"/>
      <c r="D552" s="678"/>
      <c r="E552" s="679"/>
      <c r="F552" s="164"/>
      <c r="G552" s="587"/>
      <c r="H552" s="884" t="str">
        <f t="shared" si="21"/>
        <v xml:space="preserve"> </v>
      </c>
      <c r="I552" s="157" t="str">
        <f t="shared" si="18"/>
        <v xml:space="preserve"> </v>
      </c>
      <c r="J552" s="590" t="str">
        <f t="shared" si="19"/>
        <v xml:space="preserve"> </v>
      </c>
      <c r="K552" s="591" t="str">
        <f t="shared" si="20"/>
        <v xml:space="preserve"> </v>
      </c>
    </row>
    <row r="553" spans="1:19" ht="20.25" customHeight="1" x14ac:dyDescent="0.3">
      <c r="A553" s="888"/>
      <c r="B553" s="677"/>
      <c r="C553" s="586"/>
      <c r="D553" s="678"/>
      <c r="E553" s="679"/>
      <c r="F553" s="164"/>
      <c r="G553" s="587"/>
      <c r="H553" s="884" t="str">
        <f t="shared" si="21"/>
        <v xml:space="preserve"> </v>
      </c>
      <c r="I553" s="157" t="str">
        <f t="shared" si="18"/>
        <v xml:space="preserve"> </v>
      </c>
      <c r="J553" s="590" t="str">
        <f t="shared" si="19"/>
        <v xml:space="preserve"> </v>
      </c>
      <c r="K553" s="591" t="str">
        <f t="shared" si="20"/>
        <v xml:space="preserve"> </v>
      </c>
    </row>
    <row r="554" spans="1:19" ht="20.25" customHeight="1" x14ac:dyDescent="0.3">
      <c r="A554" s="888"/>
      <c r="B554" s="677"/>
      <c r="C554" s="586"/>
      <c r="D554" s="678"/>
      <c r="E554" s="679"/>
      <c r="F554" s="164"/>
      <c r="G554" s="587"/>
      <c r="H554" s="884" t="str">
        <f t="shared" si="21"/>
        <v xml:space="preserve"> </v>
      </c>
      <c r="I554" s="157" t="str">
        <f t="shared" si="18"/>
        <v xml:space="preserve"> </v>
      </c>
      <c r="J554" s="590" t="str">
        <f t="shared" si="19"/>
        <v xml:space="preserve"> </v>
      </c>
      <c r="K554" s="591" t="str">
        <f t="shared" si="20"/>
        <v xml:space="preserve"> </v>
      </c>
    </row>
    <row r="555" spans="1:19" ht="20.25" customHeight="1" x14ac:dyDescent="0.3">
      <c r="A555" s="888"/>
      <c r="B555" s="677"/>
      <c r="C555" s="586"/>
      <c r="D555" s="678"/>
      <c r="E555" s="679"/>
      <c r="F555" s="164"/>
      <c r="G555" s="587"/>
      <c r="H555" s="884" t="str">
        <f t="shared" si="21"/>
        <v xml:space="preserve"> </v>
      </c>
      <c r="I555" s="157" t="str">
        <f t="shared" si="18"/>
        <v xml:space="preserve"> </v>
      </c>
      <c r="J555" s="590" t="str">
        <f t="shared" si="19"/>
        <v xml:space="preserve"> </v>
      </c>
      <c r="K555" s="591" t="str">
        <f t="shared" si="20"/>
        <v xml:space="preserve"> </v>
      </c>
    </row>
    <row r="556" spans="1:19" ht="20.25" customHeight="1" x14ac:dyDescent="0.3">
      <c r="A556" s="888"/>
      <c r="B556" s="677"/>
      <c r="C556" s="586"/>
      <c r="D556" s="678"/>
      <c r="E556" s="679"/>
      <c r="F556" s="164"/>
      <c r="G556" s="587"/>
      <c r="H556" s="884" t="str">
        <f t="shared" si="21"/>
        <v xml:space="preserve"> </v>
      </c>
      <c r="I556" s="157" t="str">
        <f t="shared" si="18"/>
        <v xml:space="preserve"> </v>
      </c>
      <c r="J556" s="590" t="str">
        <f t="shared" si="19"/>
        <v xml:space="preserve"> </v>
      </c>
      <c r="K556" s="591" t="str">
        <f t="shared" si="20"/>
        <v xml:space="preserve"> </v>
      </c>
    </row>
    <row r="557" spans="1:19" ht="20.25" customHeight="1" x14ac:dyDescent="0.3">
      <c r="A557" s="888"/>
      <c r="B557" s="677"/>
      <c r="C557" s="586"/>
      <c r="D557" s="678"/>
      <c r="E557" s="679"/>
      <c r="F557" s="164"/>
      <c r="G557" s="587"/>
      <c r="H557" s="884" t="str">
        <f t="shared" si="21"/>
        <v xml:space="preserve"> </v>
      </c>
      <c r="I557" s="157" t="str">
        <f t="shared" si="18"/>
        <v xml:space="preserve"> </v>
      </c>
      <c r="J557" s="590" t="str">
        <f t="shared" si="19"/>
        <v xml:space="preserve"> </v>
      </c>
      <c r="K557" s="591" t="str">
        <f t="shared" si="20"/>
        <v xml:space="preserve"> </v>
      </c>
    </row>
    <row r="558" spans="1:19" ht="20.25" customHeight="1" x14ac:dyDescent="0.3">
      <c r="A558" s="888"/>
      <c r="B558" s="677"/>
      <c r="C558" s="586"/>
      <c r="D558" s="678"/>
      <c r="E558" s="679"/>
      <c r="F558" s="164"/>
      <c r="G558" s="587"/>
      <c r="H558" s="884" t="str">
        <f t="shared" si="21"/>
        <v xml:space="preserve"> </v>
      </c>
      <c r="I558" s="157" t="str">
        <f t="shared" si="18"/>
        <v xml:space="preserve"> </v>
      </c>
      <c r="J558" s="590" t="str">
        <f t="shared" si="19"/>
        <v xml:space="preserve"> </v>
      </c>
      <c r="K558" s="591" t="str">
        <f t="shared" si="20"/>
        <v xml:space="preserve"> </v>
      </c>
    </row>
    <row r="559" spans="1:19" ht="20.25" customHeight="1" x14ac:dyDescent="0.3">
      <c r="A559" s="888"/>
      <c r="B559" s="677"/>
      <c r="C559" s="586"/>
      <c r="D559" s="678"/>
      <c r="E559" s="679"/>
      <c r="F559" s="164"/>
      <c r="G559" s="587"/>
      <c r="H559" s="884" t="str">
        <f t="shared" si="21"/>
        <v xml:space="preserve"> </v>
      </c>
      <c r="I559" s="157" t="str">
        <f t="shared" si="18"/>
        <v xml:space="preserve"> </v>
      </c>
      <c r="J559" s="590" t="str">
        <f t="shared" si="19"/>
        <v xml:space="preserve"> </v>
      </c>
      <c r="K559" s="591" t="str">
        <f t="shared" si="20"/>
        <v xml:space="preserve"> </v>
      </c>
    </row>
    <row r="560" spans="1:19" ht="20.25" customHeight="1" x14ac:dyDescent="0.3">
      <c r="A560" s="888"/>
      <c r="B560" s="677"/>
      <c r="C560" s="586"/>
      <c r="D560" s="678"/>
      <c r="E560" s="679"/>
      <c r="F560" s="164"/>
      <c r="G560" s="587"/>
      <c r="H560" s="884" t="str">
        <f t="shared" si="21"/>
        <v xml:space="preserve"> </v>
      </c>
      <c r="I560" s="157" t="str">
        <f t="shared" si="18"/>
        <v xml:space="preserve"> </v>
      </c>
      <c r="J560" s="590" t="str">
        <f t="shared" si="19"/>
        <v xml:space="preserve"> </v>
      </c>
      <c r="K560" s="591" t="str">
        <f t="shared" si="20"/>
        <v xml:space="preserve"> </v>
      </c>
    </row>
    <row r="561" spans="1:11" ht="20.25" customHeight="1" x14ac:dyDescent="0.3">
      <c r="A561" s="888"/>
      <c r="B561" s="677"/>
      <c r="C561" s="586"/>
      <c r="D561" s="678"/>
      <c r="E561" s="679"/>
      <c r="F561" s="164"/>
      <c r="G561" s="587"/>
      <c r="H561" s="884" t="str">
        <f t="shared" si="21"/>
        <v xml:space="preserve"> </v>
      </c>
      <c r="I561" s="157" t="str">
        <f t="shared" si="18"/>
        <v xml:space="preserve"> </v>
      </c>
      <c r="J561" s="590" t="str">
        <f t="shared" si="19"/>
        <v xml:space="preserve"> </v>
      </c>
      <c r="K561" s="591" t="str">
        <f t="shared" si="20"/>
        <v xml:space="preserve"> </v>
      </c>
    </row>
    <row r="562" spans="1:11" ht="20.25" customHeight="1" x14ac:dyDescent="0.3">
      <c r="A562" s="888"/>
      <c r="B562" s="677"/>
      <c r="C562" s="586"/>
      <c r="D562" s="678"/>
      <c r="E562" s="679"/>
      <c r="F562" s="164"/>
      <c r="G562" s="587"/>
      <c r="H562" s="884" t="str">
        <f t="shared" si="21"/>
        <v xml:space="preserve"> </v>
      </c>
      <c r="I562" s="157" t="str">
        <f t="shared" si="18"/>
        <v xml:space="preserve"> </v>
      </c>
      <c r="J562" s="590" t="str">
        <f t="shared" si="19"/>
        <v xml:space="preserve"> </v>
      </c>
      <c r="K562" s="591" t="str">
        <f t="shared" si="20"/>
        <v xml:space="preserve"> </v>
      </c>
    </row>
    <row r="563" spans="1:11" ht="20.25" customHeight="1" x14ac:dyDescent="0.3">
      <c r="A563" s="888"/>
      <c r="B563" s="677"/>
      <c r="C563" s="586"/>
      <c r="D563" s="678"/>
      <c r="E563" s="679"/>
      <c r="F563" s="164"/>
      <c r="G563" s="587"/>
      <c r="H563" s="884" t="str">
        <f t="shared" si="21"/>
        <v xml:space="preserve"> </v>
      </c>
      <c r="I563" s="157" t="str">
        <f t="shared" si="18"/>
        <v xml:space="preserve"> </v>
      </c>
      <c r="J563" s="590" t="str">
        <f t="shared" si="19"/>
        <v xml:space="preserve"> </v>
      </c>
      <c r="K563" s="591" t="str">
        <f t="shared" si="20"/>
        <v xml:space="preserve"> </v>
      </c>
    </row>
    <row r="564" spans="1:11" ht="21" customHeight="1" x14ac:dyDescent="0.3">
      <c r="A564" s="888"/>
      <c r="B564" s="677"/>
      <c r="C564" s="586"/>
      <c r="D564" s="678"/>
      <c r="E564" s="679"/>
      <c r="F564" s="164"/>
      <c r="G564" s="587"/>
      <c r="H564" s="884" t="str">
        <f t="shared" si="21"/>
        <v xml:space="preserve"> </v>
      </c>
      <c r="I564" s="157" t="str">
        <f t="shared" si="18"/>
        <v xml:space="preserve"> </v>
      </c>
      <c r="J564" s="590" t="str">
        <f t="shared" si="19"/>
        <v xml:space="preserve"> </v>
      </c>
      <c r="K564" s="591" t="str">
        <f t="shared" si="20"/>
        <v xml:space="preserve"> </v>
      </c>
    </row>
    <row r="565" spans="1:11" ht="21" customHeight="1" x14ac:dyDescent="0.3">
      <c r="A565" s="888"/>
      <c r="B565" s="677"/>
      <c r="C565" s="586"/>
      <c r="D565" s="678"/>
      <c r="E565" s="679"/>
      <c r="F565" s="164"/>
      <c r="G565" s="587"/>
      <c r="H565" s="884" t="str">
        <f t="shared" si="21"/>
        <v xml:space="preserve"> </v>
      </c>
      <c r="I565" s="157" t="str">
        <f t="shared" si="18"/>
        <v xml:space="preserve"> </v>
      </c>
      <c r="J565" s="590" t="str">
        <f t="shared" si="19"/>
        <v xml:space="preserve"> </v>
      </c>
      <c r="K565" s="591" t="str">
        <f t="shared" si="20"/>
        <v xml:space="preserve"> </v>
      </c>
    </row>
    <row r="566" spans="1:11" ht="21" customHeight="1" x14ac:dyDescent="0.3">
      <c r="A566" s="888"/>
      <c r="B566" s="677"/>
      <c r="C566" s="586"/>
      <c r="D566" s="678"/>
      <c r="E566" s="679"/>
      <c r="F566" s="164"/>
      <c r="G566" s="587"/>
      <c r="H566" s="884" t="str">
        <f t="shared" si="21"/>
        <v xml:space="preserve"> </v>
      </c>
      <c r="I566" s="157" t="str">
        <f t="shared" si="18"/>
        <v xml:space="preserve"> </v>
      </c>
      <c r="J566" s="590" t="str">
        <f t="shared" si="19"/>
        <v xml:space="preserve"> </v>
      </c>
      <c r="K566" s="591" t="str">
        <f t="shared" si="20"/>
        <v xml:space="preserve"> </v>
      </c>
    </row>
    <row r="567" spans="1:11" ht="21" customHeight="1" x14ac:dyDescent="0.3">
      <c r="A567" s="888"/>
      <c r="B567" s="677"/>
      <c r="C567" s="586"/>
      <c r="D567" s="678"/>
      <c r="E567" s="679"/>
      <c r="F567" s="164"/>
      <c r="G567" s="587"/>
      <c r="H567" s="884" t="str">
        <f t="shared" si="21"/>
        <v xml:space="preserve"> </v>
      </c>
      <c r="I567" s="157" t="str">
        <f t="shared" si="18"/>
        <v xml:space="preserve"> </v>
      </c>
      <c r="J567" s="590" t="str">
        <f t="shared" si="19"/>
        <v xml:space="preserve"> </v>
      </c>
      <c r="K567" s="591" t="str">
        <f t="shared" si="20"/>
        <v xml:space="preserve"> </v>
      </c>
    </row>
    <row r="568" spans="1:11" ht="21" customHeight="1" x14ac:dyDescent="0.3">
      <c r="A568" s="888"/>
      <c r="B568" s="677"/>
      <c r="C568" s="586"/>
      <c r="D568" s="678"/>
      <c r="E568" s="679"/>
      <c r="F568" s="164"/>
      <c r="G568" s="587"/>
      <c r="H568" s="884" t="str">
        <f t="shared" si="21"/>
        <v xml:space="preserve"> </v>
      </c>
      <c r="I568" s="157" t="str">
        <f t="shared" si="18"/>
        <v xml:space="preserve"> </v>
      </c>
      <c r="J568" s="590" t="str">
        <f t="shared" si="19"/>
        <v xml:space="preserve"> </v>
      </c>
      <c r="K568" s="591" t="str">
        <f t="shared" si="20"/>
        <v xml:space="preserve"> </v>
      </c>
    </row>
    <row r="569" spans="1:11" ht="21" customHeight="1" x14ac:dyDescent="0.3">
      <c r="A569" s="888"/>
      <c r="B569" s="677"/>
      <c r="C569" s="586"/>
      <c r="D569" s="678"/>
      <c r="E569" s="679"/>
      <c r="F569" s="164"/>
      <c r="G569" s="587"/>
      <c r="H569" s="884" t="str">
        <f t="shared" si="21"/>
        <v xml:space="preserve"> </v>
      </c>
      <c r="I569" s="157" t="str">
        <f t="shared" si="18"/>
        <v xml:space="preserve"> </v>
      </c>
      <c r="J569" s="590" t="str">
        <f t="shared" si="19"/>
        <v xml:space="preserve"> </v>
      </c>
      <c r="K569" s="591" t="str">
        <f t="shared" si="20"/>
        <v xml:space="preserve"> </v>
      </c>
    </row>
    <row r="570" spans="1:11" ht="21" customHeight="1" x14ac:dyDescent="0.3">
      <c r="A570" s="888"/>
      <c r="B570" s="677"/>
      <c r="C570" s="586"/>
      <c r="D570" s="678"/>
      <c r="E570" s="679"/>
      <c r="F570" s="164"/>
      <c r="G570" s="587"/>
      <c r="H570" s="884" t="str">
        <f t="shared" si="21"/>
        <v xml:space="preserve"> </v>
      </c>
      <c r="I570" s="157" t="str">
        <f t="shared" si="18"/>
        <v xml:space="preserve"> </v>
      </c>
      <c r="J570" s="590" t="str">
        <f t="shared" si="19"/>
        <v xml:space="preserve"> </v>
      </c>
      <c r="K570" s="591" t="str">
        <f t="shared" si="20"/>
        <v xml:space="preserve"> </v>
      </c>
    </row>
    <row r="571" spans="1:11" ht="21" customHeight="1" x14ac:dyDescent="0.3">
      <c r="A571" s="888"/>
      <c r="B571" s="677"/>
      <c r="C571" s="586"/>
      <c r="D571" s="678"/>
      <c r="E571" s="679"/>
      <c r="F571" s="164"/>
      <c r="G571" s="587"/>
      <c r="H571" s="884" t="str">
        <f t="shared" si="21"/>
        <v xml:space="preserve"> </v>
      </c>
      <c r="I571" s="157" t="str">
        <f t="shared" si="18"/>
        <v xml:space="preserve"> </v>
      </c>
      <c r="J571" s="590" t="str">
        <f t="shared" si="19"/>
        <v xml:space="preserve"> </v>
      </c>
      <c r="K571" s="591" t="str">
        <f t="shared" si="20"/>
        <v xml:space="preserve"> </v>
      </c>
    </row>
    <row r="572" spans="1:11" ht="21" customHeight="1" x14ac:dyDescent="0.3">
      <c r="A572" s="888"/>
      <c r="B572" s="677"/>
      <c r="C572" s="586"/>
      <c r="D572" s="678"/>
      <c r="E572" s="679"/>
      <c r="F572" s="164"/>
      <c r="G572" s="587"/>
      <c r="H572" s="884" t="str">
        <f t="shared" si="21"/>
        <v xml:space="preserve"> </v>
      </c>
      <c r="I572" s="157" t="str">
        <f t="shared" si="18"/>
        <v xml:space="preserve"> </v>
      </c>
      <c r="J572" s="590" t="str">
        <f t="shared" si="19"/>
        <v xml:space="preserve"> </v>
      </c>
      <c r="K572" s="591" t="str">
        <f t="shared" si="20"/>
        <v xml:space="preserve"> </v>
      </c>
    </row>
    <row r="573" spans="1:11" ht="21" customHeight="1" x14ac:dyDescent="0.3">
      <c r="A573" s="888"/>
      <c r="B573" s="677"/>
      <c r="C573" s="586"/>
      <c r="D573" s="678"/>
      <c r="E573" s="679"/>
      <c r="F573" s="164"/>
      <c r="G573" s="587"/>
      <c r="H573" s="884" t="str">
        <f t="shared" si="21"/>
        <v xml:space="preserve"> </v>
      </c>
      <c r="I573" s="157" t="str">
        <f t="shared" si="18"/>
        <v xml:space="preserve"> </v>
      </c>
      <c r="J573" s="590" t="str">
        <f t="shared" si="19"/>
        <v xml:space="preserve"> </v>
      </c>
      <c r="K573" s="591" t="str">
        <f t="shared" si="20"/>
        <v xml:space="preserve"> </v>
      </c>
    </row>
    <row r="574" spans="1:11" ht="21" customHeight="1" x14ac:dyDescent="0.3">
      <c r="A574" s="888"/>
      <c r="B574" s="677"/>
      <c r="C574" s="586"/>
      <c r="D574" s="678"/>
      <c r="E574" s="679"/>
      <c r="F574" s="164"/>
      <c r="G574" s="587"/>
      <c r="H574" s="884" t="str">
        <f t="shared" si="21"/>
        <v xml:space="preserve"> </v>
      </c>
      <c r="I574" s="157" t="str">
        <f t="shared" si="18"/>
        <v xml:space="preserve"> </v>
      </c>
      <c r="J574" s="590" t="str">
        <f t="shared" si="19"/>
        <v xml:space="preserve"> </v>
      </c>
      <c r="K574" s="591" t="str">
        <f t="shared" si="20"/>
        <v xml:space="preserve"> </v>
      </c>
    </row>
    <row r="575" spans="1:11" ht="21" customHeight="1" x14ac:dyDescent="0.3">
      <c r="A575" s="888"/>
      <c r="B575" s="677"/>
      <c r="C575" s="586"/>
      <c r="D575" s="678"/>
      <c r="E575" s="679"/>
      <c r="F575" s="164"/>
      <c r="G575" s="587"/>
      <c r="H575" s="884" t="str">
        <f t="shared" si="21"/>
        <v xml:space="preserve"> </v>
      </c>
      <c r="I575" s="157" t="str">
        <f t="shared" si="18"/>
        <v xml:space="preserve"> </v>
      </c>
      <c r="J575" s="590" t="str">
        <f t="shared" si="19"/>
        <v xml:space="preserve"> </v>
      </c>
      <c r="K575" s="591" t="str">
        <f t="shared" si="20"/>
        <v xml:space="preserve"> </v>
      </c>
    </row>
    <row r="576" spans="1:11" ht="21" customHeight="1" x14ac:dyDescent="0.3">
      <c r="A576" s="888"/>
      <c r="B576" s="677"/>
      <c r="C576" s="586"/>
      <c r="D576" s="678"/>
      <c r="E576" s="679"/>
      <c r="F576" s="164"/>
      <c r="G576" s="587"/>
      <c r="H576" s="884" t="str">
        <f t="shared" si="21"/>
        <v xml:space="preserve"> </v>
      </c>
      <c r="I576" s="157" t="str">
        <f t="shared" si="18"/>
        <v xml:space="preserve"> </v>
      </c>
      <c r="J576" s="590" t="str">
        <f t="shared" si="19"/>
        <v xml:space="preserve"> </v>
      </c>
      <c r="K576" s="591" t="str">
        <f t="shared" si="20"/>
        <v xml:space="preserve"> </v>
      </c>
    </row>
    <row r="577" spans="1:11" ht="21" customHeight="1" x14ac:dyDescent="0.3">
      <c r="A577" s="888"/>
      <c r="B577" s="677"/>
      <c r="C577" s="586"/>
      <c r="D577" s="678"/>
      <c r="E577" s="679"/>
      <c r="F577" s="164"/>
      <c r="G577" s="587"/>
      <c r="H577" s="884" t="str">
        <f t="shared" si="21"/>
        <v xml:space="preserve"> </v>
      </c>
      <c r="I577" s="157" t="str">
        <f t="shared" ref="I577:I640" si="22">IF($D577="Заплыв №","РЕЗУЛЬТАТ"," ")</f>
        <v xml:space="preserve"> </v>
      </c>
      <c r="J577" s="590" t="str">
        <f t="shared" ref="J577:J640" si="23">IF($D577="Заплыв №","ФИНИШ"," ")</f>
        <v xml:space="preserve"> </v>
      </c>
      <c r="K577" s="591" t="str">
        <f t="shared" ref="K577:K640" si="24">IF($D577="Заплыв №","ПРИМ."," ")</f>
        <v xml:space="preserve"> </v>
      </c>
    </row>
    <row r="578" spans="1:11" ht="21" customHeight="1" x14ac:dyDescent="0.3">
      <c r="A578" s="888"/>
      <c r="B578" s="677"/>
      <c r="C578" s="586"/>
      <c r="D578" s="678"/>
      <c r="E578" s="679"/>
      <c r="F578" s="164"/>
      <c r="G578" s="587"/>
      <c r="H578" s="884" t="str">
        <f t="shared" si="21"/>
        <v xml:space="preserve"> </v>
      </c>
      <c r="I578" s="157" t="str">
        <f t="shared" si="22"/>
        <v xml:space="preserve"> </v>
      </c>
      <c r="J578" s="590" t="str">
        <f t="shared" si="23"/>
        <v xml:space="preserve"> </v>
      </c>
      <c r="K578" s="591" t="str">
        <f t="shared" si="24"/>
        <v xml:space="preserve"> </v>
      </c>
    </row>
    <row r="579" spans="1:11" ht="21" customHeight="1" x14ac:dyDescent="0.3">
      <c r="A579" s="888"/>
      <c r="B579" s="677"/>
      <c r="C579" s="586"/>
      <c r="D579" s="678"/>
      <c r="E579" s="679"/>
      <c r="F579" s="164"/>
      <c r="G579" s="587"/>
      <c r="H579" s="884" t="str">
        <f t="shared" ref="H579:H642" si="25">IF(ISBLANK(A579)," ",A579)</f>
        <v xml:space="preserve"> </v>
      </c>
      <c r="I579" s="157" t="str">
        <f t="shared" si="22"/>
        <v xml:space="preserve"> </v>
      </c>
      <c r="J579" s="590" t="str">
        <f t="shared" si="23"/>
        <v xml:space="preserve"> </v>
      </c>
      <c r="K579" s="591" t="str">
        <f t="shared" si="24"/>
        <v xml:space="preserve"> </v>
      </c>
    </row>
    <row r="580" spans="1:11" ht="21" customHeight="1" x14ac:dyDescent="0.3">
      <c r="A580" s="888"/>
      <c r="B580" s="677"/>
      <c r="C580" s="586"/>
      <c r="D580" s="678"/>
      <c r="E580" s="679"/>
      <c r="F580" s="164"/>
      <c r="G580" s="587"/>
      <c r="H580" s="884" t="str">
        <f t="shared" si="25"/>
        <v xml:space="preserve"> </v>
      </c>
      <c r="I580" s="157" t="str">
        <f t="shared" si="22"/>
        <v xml:space="preserve"> </v>
      </c>
      <c r="J580" s="590" t="str">
        <f t="shared" si="23"/>
        <v xml:space="preserve"> </v>
      </c>
      <c r="K580" s="591" t="str">
        <f t="shared" si="24"/>
        <v xml:space="preserve"> </v>
      </c>
    </row>
    <row r="581" spans="1:11" ht="21" customHeight="1" x14ac:dyDescent="0.3">
      <c r="A581" s="888"/>
      <c r="B581" s="677"/>
      <c r="C581" s="586"/>
      <c r="D581" s="678"/>
      <c r="E581" s="679"/>
      <c r="F581" s="164"/>
      <c r="G581" s="587"/>
      <c r="H581" s="884" t="str">
        <f t="shared" si="25"/>
        <v xml:space="preserve"> </v>
      </c>
      <c r="I581" s="157" t="str">
        <f t="shared" si="22"/>
        <v xml:space="preserve"> </v>
      </c>
      <c r="J581" s="590" t="str">
        <f t="shared" si="23"/>
        <v xml:space="preserve"> </v>
      </c>
      <c r="K581" s="591" t="str">
        <f t="shared" si="24"/>
        <v xml:space="preserve"> </v>
      </c>
    </row>
    <row r="582" spans="1:11" ht="21" customHeight="1" x14ac:dyDescent="0.3">
      <c r="A582" s="888"/>
      <c r="B582" s="677"/>
      <c r="C582" s="586"/>
      <c r="D582" s="678"/>
      <c r="E582" s="679"/>
      <c r="F582" s="164"/>
      <c r="G582" s="587"/>
      <c r="H582" s="884" t="str">
        <f t="shared" si="25"/>
        <v xml:space="preserve"> </v>
      </c>
      <c r="I582" s="157" t="str">
        <f t="shared" si="22"/>
        <v xml:space="preserve"> </v>
      </c>
      <c r="J582" s="590" t="str">
        <f t="shared" si="23"/>
        <v xml:space="preserve"> </v>
      </c>
      <c r="K582" s="591" t="str">
        <f t="shared" si="24"/>
        <v xml:space="preserve"> </v>
      </c>
    </row>
    <row r="583" spans="1:11" ht="21" customHeight="1" x14ac:dyDescent="0.3">
      <c r="A583" s="888"/>
      <c r="B583" s="677"/>
      <c r="C583" s="586"/>
      <c r="D583" s="678"/>
      <c r="E583" s="679"/>
      <c r="F583" s="164"/>
      <c r="G583" s="587"/>
      <c r="H583" s="884" t="str">
        <f t="shared" si="25"/>
        <v xml:space="preserve"> </v>
      </c>
      <c r="I583" s="157" t="str">
        <f t="shared" si="22"/>
        <v xml:space="preserve"> </v>
      </c>
      <c r="J583" s="590" t="str">
        <f t="shared" si="23"/>
        <v xml:space="preserve"> </v>
      </c>
      <c r="K583" s="591" t="str">
        <f t="shared" si="24"/>
        <v xml:space="preserve"> </v>
      </c>
    </row>
    <row r="584" spans="1:11" ht="21" customHeight="1" x14ac:dyDescent="0.3">
      <c r="A584" s="888"/>
      <c r="B584" s="677"/>
      <c r="C584" s="586"/>
      <c r="D584" s="678"/>
      <c r="E584" s="679"/>
      <c r="F584" s="164"/>
      <c r="G584" s="587"/>
      <c r="H584" s="884" t="str">
        <f t="shared" si="25"/>
        <v xml:space="preserve"> </v>
      </c>
      <c r="I584" s="157" t="str">
        <f t="shared" si="22"/>
        <v xml:space="preserve"> </v>
      </c>
      <c r="J584" s="590" t="str">
        <f t="shared" si="23"/>
        <v xml:space="preserve"> </v>
      </c>
      <c r="K584" s="591" t="str">
        <f t="shared" si="24"/>
        <v xml:space="preserve"> </v>
      </c>
    </row>
    <row r="585" spans="1:11" ht="21" customHeight="1" x14ac:dyDescent="0.3">
      <c r="A585" s="888"/>
      <c r="B585" s="677"/>
      <c r="C585" s="586"/>
      <c r="D585" s="678"/>
      <c r="E585" s="679"/>
      <c r="F585" s="164"/>
      <c r="G585" s="587"/>
      <c r="H585" s="884" t="str">
        <f t="shared" si="25"/>
        <v xml:space="preserve"> </v>
      </c>
      <c r="I585" s="157" t="str">
        <f t="shared" si="22"/>
        <v xml:space="preserve"> </v>
      </c>
      <c r="J585" s="590" t="str">
        <f t="shared" si="23"/>
        <v xml:space="preserve"> </v>
      </c>
      <c r="K585" s="591" t="str">
        <f t="shared" si="24"/>
        <v xml:space="preserve"> </v>
      </c>
    </row>
    <row r="586" spans="1:11" ht="21" customHeight="1" x14ac:dyDescent="0.3">
      <c r="A586" s="888"/>
      <c r="B586" s="677"/>
      <c r="C586" s="586"/>
      <c r="D586" s="678"/>
      <c r="E586" s="679"/>
      <c r="F586" s="164"/>
      <c r="G586" s="587"/>
      <c r="H586" s="884" t="str">
        <f t="shared" si="25"/>
        <v xml:space="preserve"> </v>
      </c>
      <c r="I586" s="157" t="str">
        <f t="shared" si="22"/>
        <v xml:space="preserve"> </v>
      </c>
      <c r="J586" s="590" t="str">
        <f t="shared" si="23"/>
        <v xml:space="preserve"> </v>
      </c>
      <c r="K586" s="591" t="str">
        <f t="shared" si="24"/>
        <v xml:space="preserve"> </v>
      </c>
    </row>
    <row r="587" spans="1:11" ht="21" customHeight="1" x14ac:dyDescent="0.3">
      <c r="A587" s="888"/>
      <c r="B587" s="677"/>
      <c r="C587" s="586"/>
      <c r="D587" s="678"/>
      <c r="E587" s="679"/>
      <c r="F587" s="164"/>
      <c r="G587" s="587"/>
      <c r="H587" s="884" t="str">
        <f t="shared" si="25"/>
        <v xml:space="preserve"> </v>
      </c>
      <c r="I587" s="157" t="str">
        <f t="shared" si="22"/>
        <v xml:space="preserve"> </v>
      </c>
      <c r="J587" s="590" t="str">
        <f t="shared" si="23"/>
        <v xml:space="preserve"> </v>
      </c>
      <c r="K587" s="591" t="str">
        <f t="shared" si="24"/>
        <v xml:space="preserve"> </v>
      </c>
    </row>
    <row r="588" spans="1:11" ht="21" customHeight="1" x14ac:dyDescent="0.3">
      <c r="A588" s="888"/>
      <c r="B588" s="677"/>
      <c r="C588" s="586"/>
      <c r="D588" s="678"/>
      <c r="E588" s="679"/>
      <c r="F588" s="164"/>
      <c r="G588" s="587"/>
      <c r="H588" s="884" t="str">
        <f t="shared" si="25"/>
        <v xml:space="preserve"> </v>
      </c>
      <c r="I588" s="157" t="str">
        <f t="shared" si="22"/>
        <v xml:space="preserve"> </v>
      </c>
      <c r="J588" s="590" t="str">
        <f t="shared" si="23"/>
        <v xml:space="preserve"> </v>
      </c>
      <c r="K588" s="591" t="str">
        <f t="shared" si="24"/>
        <v xml:space="preserve"> </v>
      </c>
    </row>
    <row r="589" spans="1:11" ht="21" customHeight="1" x14ac:dyDescent="0.3">
      <c r="A589" s="888"/>
      <c r="B589" s="677"/>
      <c r="C589" s="586"/>
      <c r="D589" s="678"/>
      <c r="E589" s="679"/>
      <c r="F589" s="164"/>
      <c r="G589" s="587"/>
      <c r="H589" s="884" t="str">
        <f t="shared" si="25"/>
        <v xml:space="preserve"> </v>
      </c>
      <c r="I589" s="157" t="str">
        <f t="shared" si="22"/>
        <v xml:space="preserve"> </v>
      </c>
      <c r="J589" s="590" t="str">
        <f t="shared" si="23"/>
        <v xml:space="preserve"> </v>
      </c>
      <c r="K589" s="591" t="str">
        <f t="shared" si="24"/>
        <v xml:space="preserve"> </v>
      </c>
    </row>
    <row r="590" spans="1:11" ht="21" customHeight="1" x14ac:dyDescent="0.3">
      <c r="A590" s="888"/>
      <c r="B590" s="677"/>
      <c r="C590" s="586"/>
      <c r="D590" s="678"/>
      <c r="E590" s="679"/>
      <c r="F590" s="164"/>
      <c r="G590" s="587"/>
      <c r="H590" s="884" t="str">
        <f t="shared" si="25"/>
        <v xml:space="preserve"> </v>
      </c>
      <c r="I590" s="157" t="str">
        <f t="shared" si="22"/>
        <v xml:space="preserve"> </v>
      </c>
      <c r="J590" s="590" t="str">
        <f t="shared" si="23"/>
        <v xml:space="preserve"> </v>
      </c>
      <c r="K590" s="591" t="str">
        <f t="shared" si="24"/>
        <v xml:space="preserve"> </v>
      </c>
    </row>
    <row r="591" spans="1:11" ht="21" customHeight="1" x14ac:dyDescent="0.3">
      <c r="A591" s="888"/>
      <c r="B591" s="677"/>
      <c r="C591" s="586"/>
      <c r="D591" s="678"/>
      <c r="E591" s="679"/>
      <c r="F591" s="164"/>
      <c r="G591" s="587"/>
      <c r="H591" s="884" t="str">
        <f t="shared" si="25"/>
        <v xml:space="preserve"> </v>
      </c>
      <c r="I591" s="157" t="str">
        <f t="shared" si="22"/>
        <v xml:space="preserve"> </v>
      </c>
      <c r="J591" s="590" t="str">
        <f t="shared" si="23"/>
        <v xml:space="preserve"> </v>
      </c>
      <c r="K591" s="591" t="str">
        <f t="shared" si="24"/>
        <v xml:space="preserve"> </v>
      </c>
    </row>
    <row r="592" spans="1:11" ht="21" customHeight="1" x14ac:dyDescent="0.3">
      <c r="A592" s="888"/>
      <c r="B592" s="677"/>
      <c r="C592" s="586"/>
      <c r="D592" s="678"/>
      <c r="E592" s="679"/>
      <c r="F592" s="164"/>
      <c r="G592" s="587"/>
      <c r="H592" s="884" t="str">
        <f t="shared" si="25"/>
        <v xml:space="preserve"> </v>
      </c>
      <c r="I592" s="157" t="str">
        <f t="shared" si="22"/>
        <v xml:space="preserve"> </v>
      </c>
      <c r="J592" s="590" t="str">
        <f t="shared" si="23"/>
        <v xml:space="preserve"> </v>
      </c>
      <c r="K592" s="591" t="str">
        <f t="shared" si="24"/>
        <v xml:space="preserve"> </v>
      </c>
    </row>
    <row r="593" spans="1:11" ht="21" customHeight="1" x14ac:dyDescent="0.3">
      <c r="A593" s="888"/>
      <c r="B593" s="677"/>
      <c r="C593" s="586"/>
      <c r="D593" s="678"/>
      <c r="E593" s="679"/>
      <c r="F593" s="164"/>
      <c r="G593" s="587"/>
      <c r="H593" s="884" t="str">
        <f t="shared" si="25"/>
        <v xml:space="preserve"> </v>
      </c>
      <c r="I593" s="157" t="str">
        <f t="shared" si="22"/>
        <v xml:space="preserve"> </v>
      </c>
      <c r="J593" s="590" t="str">
        <f t="shared" si="23"/>
        <v xml:space="preserve"> </v>
      </c>
      <c r="K593" s="591" t="str">
        <f t="shared" si="24"/>
        <v xml:space="preserve"> </v>
      </c>
    </row>
    <row r="594" spans="1:11" ht="21" customHeight="1" x14ac:dyDescent="0.3">
      <c r="A594" s="888"/>
      <c r="B594" s="677"/>
      <c r="C594" s="586"/>
      <c r="D594" s="678"/>
      <c r="E594" s="679"/>
      <c r="F594" s="164"/>
      <c r="G594" s="587"/>
      <c r="H594" s="884" t="str">
        <f t="shared" si="25"/>
        <v xml:space="preserve"> </v>
      </c>
      <c r="I594" s="157" t="str">
        <f t="shared" si="22"/>
        <v xml:space="preserve"> </v>
      </c>
      <c r="J594" s="590" t="str">
        <f t="shared" si="23"/>
        <v xml:space="preserve"> </v>
      </c>
      <c r="K594" s="591" t="str">
        <f t="shared" si="24"/>
        <v xml:space="preserve"> </v>
      </c>
    </row>
    <row r="595" spans="1:11" ht="21" customHeight="1" x14ac:dyDescent="0.3">
      <c r="A595" s="888"/>
      <c r="B595" s="677"/>
      <c r="C595" s="586"/>
      <c r="D595" s="678"/>
      <c r="E595" s="679"/>
      <c r="F595" s="164"/>
      <c r="G595" s="587"/>
      <c r="H595" s="884" t="str">
        <f t="shared" si="25"/>
        <v xml:space="preserve"> </v>
      </c>
      <c r="I595" s="157" t="str">
        <f t="shared" si="22"/>
        <v xml:space="preserve"> </v>
      </c>
      <c r="J595" s="590" t="str">
        <f t="shared" si="23"/>
        <v xml:space="preserve"> </v>
      </c>
      <c r="K595" s="591" t="str">
        <f t="shared" si="24"/>
        <v xml:space="preserve"> </v>
      </c>
    </row>
    <row r="596" spans="1:11" ht="21" customHeight="1" x14ac:dyDescent="0.3">
      <c r="A596" s="888"/>
      <c r="B596" s="677"/>
      <c r="C596" s="586"/>
      <c r="D596" s="678"/>
      <c r="E596" s="679"/>
      <c r="F596" s="164"/>
      <c r="G596" s="587"/>
      <c r="H596" s="884" t="str">
        <f t="shared" si="25"/>
        <v xml:space="preserve"> </v>
      </c>
      <c r="I596" s="157" t="str">
        <f t="shared" si="22"/>
        <v xml:space="preserve"> </v>
      </c>
      <c r="J596" s="590" t="str">
        <f t="shared" si="23"/>
        <v xml:space="preserve"> </v>
      </c>
      <c r="K596" s="591" t="str">
        <f t="shared" si="24"/>
        <v xml:space="preserve"> </v>
      </c>
    </row>
    <row r="597" spans="1:11" ht="21" customHeight="1" x14ac:dyDescent="0.3">
      <c r="A597" s="888"/>
      <c r="B597" s="677"/>
      <c r="C597" s="586"/>
      <c r="D597" s="678"/>
      <c r="E597" s="679"/>
      <c r="F597" s="164"/>
      <c r="G597" s="587"/>
      <c r="H597" s="884" t="str">
        <f t="shared" si="25"/>
        <v xml:space="preserve"> </v>
      </c>
      <c r="I597" s="157" t="str">
        <f t="shared" si="22"/>
        <v xml:space="preserve"> </v>
      </c>
      <c r="J597" s="590" t="str">
        <f t="shared" si="23"/>
        <v xml:space="preserve"> </v>
      </c>
      <c r="K597" s="591" t="str">
        <f t="shared" si="24"/>
        <v xml:space="preserve"> </v>
      </c>
    </row>
    <row r="598" spans="1:11" ht="21" customHeight="1" x14ac:dyDescent="0.3">
      <c r="A598" s="888"/>
      <c r="B598" s="677"/>
      <c r="C598" s="586"/>
      <c r="D598" s="678"/>
      <c r="E598" s="679"/>
      <c r="F598" s="164"/>
      <c r="G598" s="587"/>
      <c r="H598" s="884" t="str">
        <f t="shared" si="25"/>
        <v xml:space="preserve"> </v>
      </c>
      <c r="I598" s="157" t="str">
        <f t="shared" si="22"/>
        <v xml:space="preserve"> </v>
      </c>
      <c r="J598" s="590" t="str">
        <f t="shared" si="23"/>
        <v xml:space="preserve"> </v>
      </c>
      <c r="K598" s="591" t="str">
        <f t="shared" si="24"/>
        <v xml:space="preserve"> </v>
      </c>
    </row>
    <row r="599" spans="1:11" ht="21" customHeight="1" x14ac:dyDescent="0.3">
      <c r="A599" s="888"/>
      <c r="B599" s="677"/>
      <c r="C599" s="586"/>
      <c r="D599" s="678"/>
      <c r="E599" s="679"/>
      <c r="F599" s="164"/>
      <c r="G599" s="587"/>
      <c r="H599" s="884" t="str">
        <f t="shared" si="25"/>
        <v xml:space="preserve"> </v>
      </c>
      <c r="I599" s="157" t="str">
        <f t="shared" si="22"/>
        <v xml:space="preserve"> </v>
      </c>
      <c r="J599" s="590" t="str">
        <f t="shared" si="23"/>
        <v xml:space="preserve"> </v>
      </c>
      <c r="K599" s="591" t="str">
        <f t="shared" si="24"/>
        <v xml:space="preserve"> </v>
      </c>
    </row>
    <row r="600" spans="1:11" ht="21" customHeight="1" x14ac:dyDescent="0.3">
      <c r="A600" s="888"/>
      <c r="B600" s="677"/>
      <c r="C600" s="586"/>
      <c r="D600" s="678"/>
      <c r="E600" s="679"/>
      <c r="F600" s="164"/>
      <c r="G600" s="587"/>
      <c r="H600" s="884" t="str">
        <f t="shared" si="25"/>
        <v xml:space="preserve"> </v>
      </c>
      <c r="I600" s="157" t="str">
        <f t="shared" si="22"/>
        <v xml:space="preserve"> </v>
      </c>
      <c r="J600" s="590" t="str">
        <f t="shared" si="23"/>
        <v xml:space="preserve"> </v>
      </c>
      <c r="K600" s="591" t="str">
        <f t="shared" si="24"/>
        <v xml:space="preserve"> </v>
      </c>
    </row>
    <row r="601" spans="1:11" ht="21" customHeight="1" x14ac:dyDescent="0.3">
      <c r="A601" s="888"/>
      <c r="B601" s="677"/>
      <c r="C601" s="586"/>
      <c r="D601" s="678"/>
      <c r="E601" s="679"/>
      <c r="F601" s="164"/>
      <c r="G601" s="587"/>
      <c r="H601" s="884" t="str">
        <f t="shared" si="25"/>
        <v xml:space="preserve"> </v>
      </c>
      <c r="I601" s="157" t="str">
        <f t="shared" si="22"/>
        <v xml:space="preserve"> </v>
      </c>
      <c r="J601" s="590" t="str">
        <f t="shared" si="23"/>
        <v xml:space="preserve"> </v>
      </c>
      <c r="K601" s="591" t="str">
        <f t="shared" si="24"/>
        <v xml:space="preserve"> </v>
      </c>
    </row>
    <row r="602" spans="1:11" ht="21" customHeight="1" x14ac:dyDescent="0.3">
      <c r="A602" s="888"/>
      <c r="B602" s="677"/>
      <c r="C602" s="586"/>
      <c r="D602" s="678"/>
      <c r="E602" s="679"/>
      <c r="F602" s="164"/>
      <c r="G602" s="587"/>
      <c r="H602" s="884" t="str">
        <f t="shared" si="25"/>
        <v xml:space="preserve"> </v>
      </c>
      <c r="I602" s="157" t="str">
        <f t="shared" si="22"/>
        <v xml:space="preserve"> </v>
      </c>
      <c r="J602" s="590" t="str">
        <f t="shared" si="23"/>
        <v xml:space="preserve"> </v>
      </c>
      <c r="K602" s="591" t="str">
        <f t="shared" si="24"/>
        <v xml:space="preserve"> </v>
      </c>
    </row>
    <row r="603" spans="1:11" ht="21" customHeight="1" x14ac:dyDescent="0.3">
      <c r="A603" s="888"/>
      <c r="B603" s="677"/>
      <c r="C603" s="586"/>
      <c r="D603" s="678"/>
      <c r="E603" s="679"/>
      <c r="F603" s="164"/>
      <c r="G603" s="587"/>
      <c r="H603" s="884" t="str">
        <f t="shared" si="25"/>
        <v xml:space="preserve"> </v>
      </c>
      <c r="I603" s="157" t="str">
        <f t="shared" si="22"/>
        <v xml:space="preserve"> </v>
      </c>
      <c r="J603" s="590" t="str">
        <f t="shared" si="23"/>
        <v xml:space="preserve"> </v>
      </c>
      <c r="K603" s="591" t="str">
        <f t="shared" si="24"/>
        <v xml:space="preserve"> </v>
      </c>
    </row>
    <row r="604" spans="1:11" ht="21" customHeight="1" x14ac:dyDescent="0.3">
      <c r="A604" s="888"/>
      <c r="B604" s="677"/>
      <c r="C604" s="586"/>
      <c r="D604" s="678"/>
      <c r="E604" s="679"/>
      <c r="F604" s="164"/>
      <c r="G604" s="587"/>
      <c r="H604" s="884" t="str">
        <f t="shared" si="25"/>
        <v xml:space="preserve"> </v>
      </c>
      <c r="I604" s="157" t="str">
        <f t="shared" si="22"/>
        <v xml:space="preserve"> </v>
      </c>
      <c r="J604" s="590" t="str">
        <f t="shared" si="23"/>
        <v xml:space="preserve"> </v>
      </c>
      <c r="K604" s="591" t="str">
        <f t="shared" si="24"/>
        <v xml:space="preserve"> </v>
      </c>
    </row>
    <row r="605" spans="1:11" ht="21" customHeight="1" x14ac:dyDescent="0.3">
      <c r="A605" s="888"/>
      <c r="B605" s="677"/>
      <c r="C605" s="586"/>
      <c r="D605" s="678"/>
      <c r="E605" s="679"/>
      <c r="F605" s="164"/>
      <c r="G605" s="587"/>
      <c r="H605" s="884" t="str">
        <f t="shared" si="25"/>
        <v xml:space="preserve"> </v>
      </c>
      <c r="I605" s="157" t="str">
        <f t="shared" si="22"/>
        <v xml:space="preserve"> </v>
      </c>
      <c r="J605" s="590" t="str">
        <f t="shared" si="23"/>
        <v xml:space="preserve"> </v>
      </c>
      <c r="K605" s="591" t="str">
        <f t="shared" si="24"/>
        <v xml:space="preserve"> </v>
      </c>
    </row>
    <row r="606" spans="1:11" ht="21" customHeight="1" x14ac:dyDescent="0.3">
      <c r="A606" s="888"/>
      <c r="B606" s="677"/>
      <c r="C606" s="586"/>
      <c r="D606" s="678"/>
      <c r="E606" s="679"/>
      <c r="F606" s="164"/>
      <c r="G606" s="587"/>
      <c r="H606" s="884" t="str">
        <f t="shared" si="25"/>
        <v xml:space="preserve"> </v>
      </c>
      <c r="I606" s="157" t="str">
        <f t="shared" si="22"/>
        <v xml:space="preserve"> </v>
      </c>
      <c r="J606" s="590" t="str">
        <f t="shared" si="23"/>
        <v xml:space="preserve"> </v>
      </c>
      <c r="K606" s="591" t="str">
        <f t="shared" si="24"/>
        <v xml:space="preserve"> </v>
      </c>
    </row>
    <row r="607" spans="1:11" ht="21" customHeight="1" x14ac:dyDescent="0.3">
      <c r="A607" s="888"/>
      <c r="B607" s="677"/>
      <c r="C607" s="586"/>
      <c r="D607" s="678"/>
      <c r="E607" s="679"/>
      <c r="F607" s="164"/>
      <c r="G607" s="587"/>
      <c r="H607" s="884" t="str">
        <f t="shared" si="25"/>
        <v xml:space="preserve"> </v>
      </c>
      <c r="I607" s="157" t="str">
        <f t="shared" si="22"/>
        <v xml:space="preserve"> </v>
      </c>
      <c r="J607" s="590" t="str">
        <f t="shared" si="23"/>
        <v xml:space="preserve"> </v>
      </c>
      <c r="K607" s="591" t="str">
        <f t="shared" si="24"/>
        <v xml:space="preserve"> </v>
      </c>
    </row>
    <row r="608" spans="1:11" ht="21" customHeight="1" x14ac:dyDescent="0.3">
      <c r="A608" s="888"/>
      <c r="B608" s="677"/>
      <c r="C608" s="586"/>
      <c r="D608" s="678"/>
      <c r="E608" s="679"/>
      <c r="F608" s="164"/>
      <c r="G608" s="587"/>
      <c r="H608" s="884" t="str">
        <f t="shared" si="25"/>
        <v xml:space="preserve"> </v>
      </c>
      <c r="I608" s="157" t="str">
        <f t="shared" si="22"/>
        <v xml:space="preserve"> </v>
      </c>
      <c r="J608" s="590" t="str">
        <f t="shared" si="23"/>
        <v xml:space="preserve"> </v>
      </c>
      <c r="K608" s="591" t="str">
        <f t="shared" si="24"/>
        <v xml:space="preserve"> </v>
      </c>
    </row>
    <row r="609" spans="1:11" ht="21" customHeight="1" x14ac:dyDescent="0.3">
      <c r="A609" s="888"/>
      <c r="B609" s="677"/>
      <c r="C609" s="586"/>
      <c r="D609" s="678"/>
      <c r="E609" s="679"/>
      <c r="F609" s="164"/>
      <c r="G609" s="587"/>
      <c r="H609" s="884" t="str">
        <f t="shared" si="25"/>
        <v xml:space="preserve"> </v>
      </c>
      <c r="I609" s="157" t="str">
        <f t="shared" si="22"/>
        <v xml:space="preserve"> </v>
      </c>
      <c r="J609" s="590" t="str">
        <f t="shared" si="23"/>
        <v xml:space="preserve"> </v>
      </c>
      <c r="K609" s="591" t="str">
        <f t="shared" si="24"/>
        <v xml:space="preserve"> </v>
      </c>
    </row>
    <row r="610" spans="1:11" ht="21" customHeight="1" x14ac:dyDescent="0.3">
      <c r="A610" s="888"/>
      <c r="B610" s="677"/>
      <c r="C610" s="586"/>
      <c r="D610" s="678"/>
      <c r="E610" s="679"/>
      <c r="F610" s="164"/>
      <c r="G610" s="587"/>
      <c r="H610" s="884" t="str">
        <f t="shared" si="25"/>
        <v xml:space="preserve"> </v>
      </c>
      <c r="I610" s="157" t="str">
        <f t="shared" si="22"/>
        <v xml:space="preserve"> </v>
      </c>
      <c r="J610" s="590" t="str">
        <f t="shared" si="23"/>
        <v xml:space="preserve"> </v>
      </c>
      <c r="K610" s="591" t="str">
        <f t="shared" si="24"/>
        <v xml:space="preserve"> </v>
      </c>
    </row>
    <row r="611" spans="1:11" ht="21" customHeight="1" x14ac:dyDescent="0.3">
      <c r="A611" s="888"/>
      <c r="B611" s="677"/>
      <c r="C611" s="586"/>
      <c r="D611" s="678"/>
      <c r="E611" s="679"/>
      <c r="F611" s="164"/>
      <c r="G611" s="587"/>
      <c r="H611" s="884" t="str">
        <f t="shared" si="25"/>
        <v xml:space="preserve"> </v>
      </c>
      <c r="I611" s="157" t="str">
        <f t="shared" si="22"/>
        <v xml:space="preserve"> </v>
      </c>
      <c r="J611" s="590" t="str">
        <f t="shared" si="23"/>
        <v xml:space="preserve"> </v>
      </c>
      <c r="K611" s="591" t="str">
        <f t="shared" si="24"/>
        <v xml:space="preserve"> </v>
      </c>
    </row>
    <row r="612" spans="1:11" ht="21" customHeight="1" x14ac:dyDescent="0.3">
      <c r="A612" s="888"/>
      <c r="B612" s="677"/>
      <c r="C612" s="586"/>
      <c r="D612" s="678"/>
      <c r="E612" s="679"/>
      <c r="F612" s="164"/>
      <c r="G612" s="587"/>
      <c r="H612" s="884" t="str">
        <f t="shared" si="25"/>
        <v xml:space="preserve"> </v>
      </c>
      <c r="I612" s="157" t="str">
        <f t="shared" si="22"/>
        <v xml:space="preserve"> </v>
      </c>
      <c r="J612" s="590" t="str">
        <f t="shared" si="23"/>
        <v xml:space="preserve"> </v>
      </c>
      <c r="K612" s="591" t="str">
        <f t="shared" si="24"/>
        <v xml:space="preserve"> </v>
      </c>
    </row>
    <row r="613" spans="1:11" ht="21" customHeight="1" x14ac:dyDescent="0.3">
      <c r="A613" s="888"/>
      <c r="B613" s="677"/>
      <c r="C613" s="586"/>
      <c r="D613" s="678"/>
      <c r="E613" s="679"/>
      <c r="F613" s="164"/>
      <c r="G613" s="587"/>
      <c r="H613" s="884" t="str">
        <f t="shared" si="25"/>
        <v xml:space="preserve"> </v>
      </c>
      <c r="I613" s="157" t="str">
        <f t="shared" si="22"/>
        <v xml:space="preserve"> </v>
      </c>
      <c r="J613" s="590" t="str">
        <f t="shared" si="23"/>
        <v xml:space="preserve"> </v>
      </c>
      <c r="K613" s="591" t="str">
        <f t="shared" si="24"/>
        <v xml:space="preserve"> </v>
      </c>
    </row>
    <row r="614" spans="1:11" ht="21" customHeight="1" x14ac:dyDescent="0.3">
      <c r="A614" s="888"/>
      <c r="B614" s="677"/>
      <c r="C614" s="586"/>
      <c r="D614" s="678"/>
      <c r="E614" s="679"/>
      <c r="F614" s="164"/>
      <c r="G614" s="587"/>
      <c r="H614" s="884" t="str">
        <f t="shared" si="25"/>
        <v xml:space="preserve"> </v>
      </c>
      <c r="I614" s="157" t="str">
        <f t="shared" si="22"/>
        <v xml:space="preserve"> </v>
      </c>
      <c r="J614" s="590" t="str">
        <f t="shared" si="23"/>
        <v xml:space="preserve"> </v>
      </c>
      <c r="K614" s="591" t="str">
        <f t="shared" si="24"/>
        <v xml:space="preserve"> </v>
      </c>
    </row>
    <row r="615" spans="1:11" ht="21" customHeight="1" x14ac:dyDescent="0.3">
      <c r="A615" s="888"/>
      <c r="B615" s="677"/>
      <c r="C615" s="586"/>
      <c r="D615" s="678"/>
      <c r="E615" s="679"/>
      <c r="F615" s="164"/>
      <c r="G615" s="587"/>
      <c r="H615" s="884" t="str">
        <f t="shared" si="25"/>
        <v xml:space="preserve"> </v>
      </c>
      <c r="I615" s="157" t="str">
        <f t="shared" si="22"/>
        <v xml:space="preserve"> </v>
      </c>
      <c r="J615" s="590" t="str">
        <f t="shared" si="23"/>
        <v xml:space="preserve"> </v>
      </c>
      <c r="K615" s="591" t="str">
        <f t="shared" si="24"/>
        <v xml:space="preserve"> </v>
      </c>
    </row>
    <row r="616" spans="1:11" ht="21" customHeight="1" x14ac:dyDescent="0.3">
      <c r="A616" s="888"/>
      <c r="B616" s="677"/>
      <c r="C616" s="586"/>
      <c r="D616" s="678"/>
      <c r="E616" s="679"/>
      <c r="F616" s="164"/>
      <c r="G616" s="587"/>
      <c r="H616" s="884" t="str">
        <f t="shared" si="25"/>
        <v xml:space="preserve"> </v>
      </c>
      <c r="I616" s="157" t="str">
        <f t="shared" si="22"/>
        <v xml:space="preserve"> </v>
      </c>
      <c r="J616" s="590" t="str">
        <f t="shared" si="23"/>
        <v xml:space="preserve"> </v>
      </c>
      <c r="K616" s="591" t="str">
        <f t="shared" si="24"/>
        <v xml:space="preserve"> </v>
      </c>
    </row>
    <row r="617" spans="1:11" ht="21" customHeight="1" x14ac:dyDescent="0.3">
      <c r="A617" s="888"/>
      <c r="B617" s="677"/>
      <c r="C617" s="586"/>
      <c r="D617" s="678"/>
      <c r="E617" s="679"/>
      <c r="F617" s="164"/>
      <c r="G617" s="587"/>
      <c r="H617" s="884" t="str">
        <f t="shared" si="25"/>
        <v xml:space="preserve"> </v>
      </c>
      <c r="I617" s="157" t="str">
        <f t="shared" si="22"/>
        <v xml:space="preserve"> </v>
      </c>
      <c r="J617" s="590" t="str">
        <f t="shared" si="23"/>
        <v xml:space="preserve"> </v>
      </c>
      <c r="K617" s="591" t="str">
        <f t="shared" si="24"/>
        <v xml:space="preserve"> </v>
      </c>
    </row>
    <row r="618" spans="1:11" ht="21" customHeight="1" x14ac:dyDescent="0.3">
      <c r="A618" s="888"/>
      <c r="B618" s="677"/>
      <c r="C618" s="586"/>
      <c r="D618" s="678"/>
      <c r="E618" s="679"/>
      <c r="F618" s="164"/>
      <c r="G618" s="587"/>
      <c r="H618" s="884" t="str">
        <f t="shared" si="25"/>
        <v xml:space="preserve"> </v>
      </c>
      <c r="I618" s="157" t="str">
        <f t="shared" si="22"/>
        <v xml:space="preserve"> </v>
      </c>
      <c r="J618" s="590" t="str">
        <f t="shared" si="23"/>
        <v xml:space="preserve"> </v>
      </c>
      <c r="K618" s="591" t="str">
        <f t="shared" si="24"/>
        <v xml:space="preserve"> </v>
      </c>
    </row>
    <row r="619" spans="1:11" ht="21" customHeight="1" x14ac:dyDescent="0.3">
      <c r="A619" s="888"/>
      <c r="B619" s="677"/>
      <c r="C619" s="586"/>
      <c r="D619" s="678"/>
      <c r="E619" s="679"/>
      <c r="F619" s="164"/>
      <c r="G619" s="587"/>
      <c r="H619" s="884" t="str">
        <f t="shared" si="25"/>
        <v xml:space="preserve"> </v>
      </c>
      <c r="I619" s="157" t="str">
        <f t="shared" si="22"/>
        <v xml:space="preserve"> </v>
      </c>
      <c r="J619" s="590" t="str">
        <f t="shared" si="23"/>
        <v xml:space="preserve"> </v>
      </c>
      <c r="K619" s="591" t="str">
        <f t="shared" si="24"/>
        <v xml:space="preserve"> </v>
      </c>
    </row>
    <row r="620" spans="1:11" ht="21" customHeight="1" x14ac:dyDescent="0.3">
      <c r="A620" s="888"/>
      <c r="B620" s="677"/>
      <c r="C620" s="586"/>
      <c r="D620" s="678"/>
      <c r="E620" s="679"/>
      <c r="F620" s="164"/>
      <c r="G620" s="587"/>
      <c r="H620" s="884" t="str">
        <f t="shared" si="25"/>
        <v xml:space="preserve"> </v>
      </c>
      <c r="I620" s="157" t="str">
        <f t="shared" si="22"/>
        <v xml:space="preserve"> </v>
      </c>
      <c r="J620" s="590" t="str">
        <f t="shared" si="23"/>
        <v xml:space="preserve"> </v>
      </c>
      <c r="K620" s="591" t="str">
        <f t="shared" si="24"/>
        <v xml:space="preserve"> </v>
      </c>
    </row>
    <row r="621" spans="1:11" ht="21" customHeight="1" x14ac:dyDescent="0.3">
      <c r="A621" s="888"/>
      <c r="B621" s="677"/>
      <c r="C621" s="586"/>
      <c r="D621" s="678"/>
      <c r="E621" s="679"/>
      <c r="F621" s="164"/>
      <c r="G621" s="587"/>
      <c r="H621" s="884" t="str">
        <f t="shared" si="25"/>
        <v xml:space="preserve"> </v>
      </c>
      <c r="I621" s="157" t="str">
        <f t="shared" si="22"/>
        <v xml:space="preserve"> </v>
      </c>
      <c r="J621" s="590" t="str">
        <f t="shared" si="23"/>
        <v xml:space="preserve"> </v>
      </c>
      <c r="K621" s="591" t="str">
        <f t="shared" si="24"/>
        <v xml:space="preserve"> </v>
      </c>
    </row>
    <row r="622" spans="1:11" ht="21" customHeight="1" x14ac:dyDescent="0.3">
      <c r="A622" s="888"/>
      <c r="B622" s="677"/>
      <c r="C622" s="586"/>
      <c r="D622" s="678"/>
      <c r="E622" s="679"/>
      <c r="F622" s="164"/>
      <c r="G622" s="587"/>
      <c r="H622" s="884" t="str">
        <f t="shared" si="25"/>
        <v xml:space="preserve"> </v>
      </c>
      <c r="I622" s="157" t="str">
        <f t="shared" si="22"/>
        <v xml:space="preserve"> </v>
      </c>
      <c r="J622" s="590" t="str">
        <f t="shared" si="23"/>
        <v xml:space="preserve"> </v>
      </c>
      <c r="K622" s="591" t="str">
        <f t="shared" si="24"/>
        <v xml:space="preserve"> </v>
      </c>
    </row>
    <row r="623" spans="1:11" ht="21" customHeight="1" x14ac:dyDescent="0.3">
      <c r="A623" s="888"/>
      <c r="B623" s="677"/>
      <c r="C623" s="586"/>
      <c r="D623" s="678"/>
      <c r="E623" s="679"/>
      <c r="F623" s="164"/>
      <c r="G623" s="587"/>
      <c r="H623" s="884" t="str">
        <f t="shared" si="25"/>
        <v xml:space="preserve"> </v>
      </c>
      <c r="I623" s="157" t="str">
        <f t="shared" si="22"/>
        <v xml:space="preserve"> </v>
      </c>
      <c r="J623" s="590" t="str">
        <f t="shared" si="23"/>
        <v xml:space="preserve"> </v>
      </c>
      <c r="K623" s="591" t="str">
        <f t="shared" si="24"/>
        <v xml:space="preserve"> </v>
      </c>
    </row>
    <row r="624" spans="1:11" ht="21" customHeight="1" x14ac:dyDescent="0.3">
      <c r="A624" s="888"/>
      <c r="B624" s="677"/>
      <c r="C624" s="586"/>
      <c r="D624" s="678"/>
      <c r="E624" s="679"/>
      <c r="F624" s="164"/>
      <c r="G624" s="587"/>
      <c r="H624" s="884" t="str">
        <f t="shared" si="25"/>
        <v xml:space="preserve"> </v>
      </c>
      <c r="I624" s="157" t="str">
        <f t="shared" si="22"/>
        <v xml:space="preserve"> </v>
      </c>
      <c r="J624" s="590" t="str">
        <f t="shared" si="23"/>
        <v xml:space="preserve"> </v>
      </c>
      <c r="K624" s="591" t="str">
        <f t="shared" si="24"/>
        <v xml:space="preserve"> </v>
      </c>
    </row>
    <row r="625" spans="1:11" ht="21" customHeight="1" x14ac:dyDescent="0.3">
      <c r="A625" s="888"/>
      <c r="B625" s="677"/>
      <c r="C625" s="586"/>
      <c r="D625" s="678"/>
      <c r="E625" s="679"/>
      <c r="F625" s="164"/>
      <c r="G625" s="587"/>
      <c r="H625" s="884" t="str">
        <f t="shared" si="25"/>
        <v xml:space="preserve"> </v>
      </c>
      <c r="I625" s="157" t="str">
        <f t="shared" si="22"/>
        <v xml:space="preserve"> </v>
      </c>
      <c r="J625" s="590" t="str">
        <f t="shared" si="23"/>
        <v xml:space="preserve"> </v>
      </c>
      <c r="K625" s="591" t="str">
        <f t="shared" si="24"/>
        <v xml:space="preserve"> </v>
      </c>
    </row>
    <row r="626" spans="1:11" ht="21" customHeight="1" x14ac:dyDescent="0.3">
      <c r="A626" s="888"/>
      <c r="B626" s="677"/>
      <c r="C626" s="586"/>
      <c r="D626" s="678"/>
      <c r="E626" s="679"/>
      <c r="F626" s="164"/>
      <c r="G626" s="587"/>
      <c r="H626" s="884" t="str">
        <f t="shared" si="25"/>
        <v xml:space="preserve"> </v>
      </c>
      <c r="I626" s="157" t="str">
        <f t="shared" si="22"/>
        <v xml:space="preserve"> </v>
      </c>
      <c r="J626" s="590" t="str">
        <f t="shared" si="23"/>
        <v xml:space="preserve"> </v>
      </c>
      <c r="K626" s="591" t="str">
        <f t="shared" si="24"/>
        <v xml:space="preserve"> </v>
      </c>
    </row>
    <row r="627" spans="1:11" ht="21" customHeight="1" x14ac:dyDescent="0.3">
      <c r="A627" s="888"/>
      <c r="B627" s="677"/>
      <c r="C627" s="586"/>
      <c r="D627" s="678"/>
      <c r="E627" s="679"/>
      <c r="F627" s="164"/>
      <c r="G627" s="587"/>
      <c r="H627" s="884" t="str">
        <f t="shared" si="25"/>
        <v xml:space="preserve"> </v>
      </c>
      <c r="I627" s="157" t="str">
        <f t="shared" si="22"/>
        <v xml:space="preserve"> </v>
      </c>
      <c r="J627" s="590" t="str">
        <f t="shared" si="23"/>
        <v xml:space="preserve"> </v>
      </c>
      <c r="K627" s="591" t="str">
        <f t="shared" si="24"/>
        <v xml:space="preserve"> </v>
      </c>
    </row>
    <row r="628" spans="1:11" ht="21" customHeight="1" x14ac:dyDescent="0.3">
      <c r="A628" s="888"/>
      <c r="B628" s="677"/>
      <c r="C628" s="586"/>
      <c r="D628" s="678"/>
      <c r="E628" s="679"/>
      <c r="F628" s="164"/>
      <c r="G628" s="587"/>
      <c r="H628" s="884" t="str">
        <f t="shared" si="25"/>
        <v xml:space="preserve"> </v>
      </c>
      <c r="I628" s="157" t="str">
        <f t="shared" si="22"/>
        <v xml:space="preserve"> </v>
      </c>
      <c r="J628" s="590" t="str">
        <f t="shared" si="23"/>
        <v xml:space="preserve"> </v>
      </c>
      <c r="K628" s="591" t="str">
        <f t="shared" si="24"/>
        <v xml:space="preserve"> </v>
      </c>
    </row>
    <row r="629" spans="1:11" ht="21" customHeight="1" x14ac:dyDescent="0.3">
      <c r="A629" s="888"/>
      <c r="B629" s="677"/>
      <c r="C629" s="586"/>
      <c r="D629" s="678"/>
      <c r="E629" s="679"/>
      <c r="F629" s="164"/>
      <c r="G629" s="587"/>
      <c r="H629" s="884" t="str">
        <f t="shared" si="25"/>
        <v xml:space="preserve"> </v>
      </c>
      <c r="I629" s="157" t="str">
        <f t="shared" si="22"/>
        <v xml:space="preserve"> </v>
      </c>
      <c r="J629" s="590" t="str">
        <f t="shared" si="23"/>
        <v xml:space="preserve"> </v>
      </c>
      <c r="K629" s="591" t="str">
        <f t="shared" si="24"/>
        <v xml:space="preserve"> </v>
      </c>
    </row>
    <row r="630" spans="1:11" ht="21" customHeight="1" x14ac:dyDescent="0.3">
      <c r="A630" s="888"/>
      <c r="B630" s="677"/>
      <c r="C630" s="586"/>
      <c r="D630" s="678"/>
      <c r="E630" s="679"/>
      <c r="F630" s="164"/>
      <c r="G630" s="587"/>
      <c r="H630" s="884" t="str">
        <f t="shared" si="25"/>
        <v xml:space="preserve"> </v>
      </c>
      <c r="I630" s="157" t="str">
        <f t="shared" si="22"/>
        <v xml:space="preserve"> </v>
      </c>
      <c r="J630" s="590" t="str">
        <f t="shared" si="23"/>
        <v xml:space="preserve"> </v>
      </c>
      <c r="K630" s="591" t="str">
        <f t="shared" si="24"/>
        <v xml:space="preserve"> </v>
      </c>
    </row>
    <row r="631" spans="1:11" ht="21" customHeight="1" x14ac:dyDescent="0.3">
      <c r="A631" s="888"/>
      <c r="B631" s="677"/>
      <c r="C631" s="586"/>
      <c r="D631" s="678"/>
      <c r="E631" s="679"/>
      <c r="F631" s="164"/>
      <c r="G631" s="587"/>
      <c r="H631" s="884" t="str">
        <f t="shared" si="25"/>
        <v xml:space="preserve"> </v>
      </c>
      <c r="I631" s="157" t="str">
        <f t="shared" si="22"/>
        <v xml:space="preserve"> </v>
      </c>
      <c r="J631" s="590" t="str">
        <f t="shared" si="23"/>
        <v xml:space="preserve"> </v>
      </c>
      <c r="K631" s="591" t="str">
        <f t="shared" si="24"/>
        <v xml:space="preserve"> </v>
      </c>
    </row>
    <row r="632" spans="1:11" ht="21" customHeight="1" x14ac:dyDescent="0.3">
      <c r="A632" s="888"/>
      <c r="B632" s="677"/>
      <c r="C632" s="586"/>
      <c r="D632" s="678"/>
      <c r="E632" s="679"/>
      <c r="F632" s="164"/>
      <c r="G632" s="587"/>
      <c r="H632" s="884" t="str">
        <f t="shared" si="25"/>
        <v xml:space="preserve"> </v>
      </c>
      <c r="I632" s="157" t="str">
        <f t="shared" si="22"/>
        <v xml:space="preserve"> </v>
      </c>
      <c r="J632" s="590" t="str">
        <f t="shared" si="23"/>
        <v xml:space="preserve"> </v>
      </c>
      <c r="K632" s="591" t="str">
        <f t="shared" si="24"/>
        <v xml:space="preserve"> </v>
      </c>
    </row>
    <row r="633" spans="1:11" ht="21" customHeight="1" x14ac:dyDescent="0.3">
      <c r="A633" s="888"/>
      <c r="B633" s="677"/>
      <c r="C633" s="586"/>
      <c r="D633" s="678"/>
      <c r="E633" s="679"/>
      <c r="F633" s="164"/>
      <c r="G633" s="587"/>
      <c r="H633" s="884" t="str">
        <f t="shared" si="25"/>
        <v xml:space="preserve"> </v>
      </c>
      <c r="I633" s="157" t="str">
        <f t="shared" si="22"/>
        <v xml:space="preserve"> </v>
      </c>
      <c r="J633" s="590" t="str">
        <f t="shared" si="23"/>
        <v xml:space="preserve"> </v>
      </c>
      <c r="K633" s="591" t="str">
        <f t="shared" si="24"/>
        <v xml:space="preserve"> </v>
      </c>
    </row>
    <row r="634" spans="1:11" ht="21" customHeight="1" x14ac:dyDescent="0.3">
      <c r="A634" s="888"/>
      <c r="B634" s="677"/>
      <c r="C634" s="586"/>
      <c r="D634" s="678"/>
      <c r="E634" s="679"/>
      <c r="F634" s="164"/>
      <c r="G634" s="587"/>
      <c r="H634" s="884" t="str">
        <f t="shared" si="25"/>
        <v xml:space="preserve"> </v>
      </c>
      <c r="I634" s="157" t="str">
        <f t="shared" si="22"/>
        <v xml:space="preserve"> </v>
      </c>
      <c r="J634" s="590" t="str">
        <f t="shared" si="23"/>
        <v xml:space="preserve"> </v>
      </c>
      <c r="K634" s="591" t="str">
        <f t="shared" si="24"/>
        <v xml:space="preserve"> </v>
      </c>
    </row>
    <row r="635" spans="1:11" ht="21" customHeight="1" x14ac:dyDescent="0.3">
      <c r="A635" s="888"/>
      <c r="B635" s="677"/>
      <c r="C635" s="586"/>
      <c r="D635" s="678"/>
      <c r="E635" s="679"/>
      <c r="F635" s="164"/>
      <c r="G635" s="587"/>
      <c r="H635" s="884" t="str">
        <f t="shared" si="25"/>
        <v xml:space="preserve"> </v>
      </c>
      <c r="I635" s="157" t="str">
        <f t="shared" si="22"/>
        <v xml:space="preserve"> </v>
      </c>
      <c r="J635" s="590" t="str">
        <f t="shared" si="23"/>
        <v xml:space="preserve"> </v>
      </c>
      <c r="K635" s="591" t="str">
        <f t="shared" si="24"/>
        <v xml:space="preserve"> </v>
      </c>
    </row>
    <row r="636" spans="1:11" ht="21" customHeight="1" x14ac:dyDescent="0.3">
      <c r="A636" s="888"/>
      <c r="B636" s="677"/>
      <c r="C636" s="586"/>
      <c r="D636" s="678"/>
      <c r="E636" s="679"/>
      <c r="F636" s="164"/>
      <c r="G636" s="587"/>
      <c r="H636" s="884" t="str">
        <f t="shared" si="25"/>
        <v xml:space="preserve"> </v>
      </c>
      <c r="I636" s="157" t="str">
        <f t="shared" si="22"/>
        <v xml:space="preserve"> </v>
      </c>
      <c r="J636" s="590" t="str">
        <f t="shared" si="23"/>
        <v xml:space="preserve"> </v>
      </c>
      <c r="K636" s="591" t="str">
        <f t="shared" si="24"/>
        <v xml:space="preserve"> </v>
      </c>
    </row>
    <row r="637" spans="1:11" ht="21" customHeight="1" x14ac:dyDescent="0.3">
      <c r="A637" s="888"/>
      <c r="B637" s="677"/>
      <c r="C637" s="586"/>
      <c r="D637" s="678"/>
      <c r="E637" s="679"/>
      <c r="F637" s="164"/>
      <c r="G637" s="587"/>
      <c r="H637" s="884" t="str">
        <f t="shared" si="25"/>
        <v xml:space="preserve"> </v>
      </c>
      <c r="I637" s="157" t="str">
        <f t="shared" si="22"/>
        <v xml:space="preserve"> </v>
      </c>
      <c r="J637" s="590" t="str">
        <f t="shared" si="23"/>
        <v xml:space="preserve"> </v>
      </c>
      <c r="K637" s="591" t="str">
        <f t="shared" si="24"/>
        <v xml:space="preserve"> </v>
      </c>
    </row>
    <row r="638" spans="1:11" ht="21" customHeight="1" x14ac:dyDescent="0.3">
      <c r="A638" s="888"/>
      <c r="B638" s="677"/>
      <c r="C638" s="586"/>
      <c r="D638" s="678"/>
      <c r="E638" s="679"/>
      <c r="F638" s="164"/>
      <c r="G638" s="587"/>
      <c r="H638" s="884" t="str">
        <f t="shared" si="25"/>
        <v xml:space="preserve"> </v>
      </c>
      <c r="I638" s="157" t="str">
        <f t="shared" si="22"/>
        <v xml:space="preserve"> </v>
      </c>
      <c r="J638" s="590" t="str">
        <f t="shared" si="23"/>
        <v xml:space="preserve"> </v>
      </c>
      <c r="K638" s="591" t="str">
        <f t="shared" si="24"/>
        <v xml:space="preserve"> </v>
      </c>
    </row>
    <row r="639" spans="1:11" ht="21" customHeight="1" x14ac:dyDescent="0.3">
      <c r="A639" s="888"/>
      <c r="B639" s="677"/>
      <c r="C639" s="586"/>
      <c r="D639" s="678"/>
      <c r="E639" s="679"/>
      <c r="F639" s="164"/>
      <c r="G639" s="587"/>
      <c r="H639" s="884" t="str">
        <f t="shared" si="25"/>
        <v xml:space="preserve"> </v>
      </c>
      <c r="I639" s="157" t="str">
        <f t="shared" si="22"/>
        <v xml:space="preserve"> </v>
      </c>
      <c r="J639" s="590" t="str">
        <f t="shared" si="23"/>
        <v xml:space="preserve"> </v>
      </c>
      <c r="K639" s="591" t="str">
        <f t="shared" si="24"/>
        <v xml:space="preserve"> </v>
      </c>
    </row>
    <row r="640" spans="1:11" ht="21" customHeight="1" x14ac:dyDescent="0.3">
      <c r="A640" s="888"/>
      <c r="B640" s="677"/>
      <c r="C640" s="586"/>
      <c r="D640" s="678"/>
      <c r="E640" s="679"/>
      <c r="F640" s="164"/>
      <c r="G640" s="587"/>
      <c r="H640" s="884" t="str">
        <f t="shared" si="25"/>
        <v xml:space="preserve"> </v>
      </c>
      <c r="I640" s="157" t="str">
        <f t="shared" si="22"/>
        <v xml:space="preserve"> </v>
      </c>
      <c r="J640" s="590" t="str">
        <f t="shared" si="23"/>
        <v xml:space="preserve"> </v>
      </c>
      <c r="K640" s="591" t="str">
        <f t="shared" si="24"/>
        <v xml:space="preserve"> </v>
      </c>
    </row>
    <row r="641" spans="1:11" ht="21" customHeight="1" x14ac:dyDescent="0.3">
      <c r="A641" s="888"/>
      <c r="B641" s="677"/>
      <c r="C641" s="586"/>
      <c r="D641" s="678"/>
      <c r="E641" s="679"/>
      <c r="F641" s="164"/>
      <c r="G641" s="587"/>
      <c r="H641" s="884" t="str">
        <f t="shared" si="25"/>
        <v xml:space="preserve"> </v>
      </c>
      <c r="I641" s="157" t="str">
        <f t="shared" ref="I641:I704" si="26">IF($D641="Заплыв №","РЕЗУЛЬТАТ"," ")</f>
        <v xml:space="preserve"> </v>
      </c>
      <c r="J641" s="590" t="str">
        <f t="shared" ref="J641:J704" si="27">IF($D641="Заплыв №","ФИНИШ"," ")</f>
        <v xml:space="preserve"> </v>
      </c>
      <c r="K641" s="591" t="str">
        <f t="shared" ref="K641:K704" si="28">IF($D641="Заплыв №","ПРИМ."," ")</f>
        <v xml:space="preserve"> </v>
      </c>
    </row>
    <row r="642" spans="1:11" ht="21" customHeight="1" x14ac:dyDescent="0.3">
      <c r="A642" s="888"/>
      <c r="B642" s="677"/>
      <c r="C642" s="586"/>
      <c r="D642" s="678"/>
      <c r="E642" s="679"/>
      <c r="F642" s="164"/>
      <c r="G642" s="587"/>
      <c r="H642" s="884" t="str">
        <f t="shared" si="25"/>
        <v xml:space="preserve"> </v>
      </c>
      <c r="I642" s="157" t="str">
        <f t="shared" si="26"/>
        <v xml:space="preserve"> </v>
      </c>
      <c r="J642" s="590" t="str">
        <f t="shared" si="27"/>
        <v xml:space="preserve"> </v>
      </c>
      <c r="K642" s="591" t="str">
        <f t="shared" si="28"/>
        <v xml:space="preserve"> </v>
      </c>
    </row>
    <row r="643" spans="1:11" ht="21" customHeight="1" x14ac:dyDescent="0.3">
      <c r="A643" s="888"/>
      <c r="B643" s="677"/>
      <c r="C643" s="586"/>
      <c r="D643" s="678"/>
      <c r="E643" s="679"/>
      <c r="F643" s="164"/>
      <c r="G643" s="587"/>
      <c r="H643" s="884" t="str">
        <f t="shared" ref="H643:H706" si="29">IF(ISBLANK(A643)," ",A643)</f>
        <v xml:space="preserve"> </v>
      </c>
      <c r="I643" s="157" t="str">
        <f t="shared" si="26"/>
        <v xml:space="preserve"> </v>
      </c>
      <c r="J643" s="590" t="str">
        <f t="shared" si="27"/>
        <v xml:space="preserve"> </v>
      </c>
      <c r="K643" s="591" t="str">
        <f t="shared" si="28"/>
        <v xml:space="preserve"> </v>
      </c>
    </row>
    <row r="644" spans="1:11" ht="21" customHeight="1" x14ac:dyDescent="0.3">
      <c r="A644" s="888"/>
      <c r="B644" s="677"/>
      <c r="C644" s="586"/>
      <c r="D644" s="678"/>
      <c r="E644" s="679"/>
      <c r="F644" s="164"/>
      <c r="G644" s="587"/>
      <c r="H644" s="884" t="str">
        <f t="shared" si="29"/>
        <v xml:space="preserve"> </v>
      </c>
      <c r="I644" s="157" t="str">
        <f t="shared" si="26"/>
        <v xml:space="preserve"> </v>
      </c>
      <c r="J644" s="590" t="str">
        <f t="shared" si="27"/>
        <v xml:space="preserve"> </v>
      </c>
      <c r="K644" s="591" t="str">
        <f t="shared" si="28"/>
        <v xml:space="preserve"> </v>
      </c>
    </row>
    <row r="645" spans="1:11" ht="21" customHeight="1" x14ac:dyDescent="0.3">
      <c r="A645" s="888"/>
      <c r="B645" s="677"/>
      <c r="C645" s="586"/>
      <c r="D645" s="678"/>
      <c r="E645" s="679"/>
      <c r="F645" s="164"/>
      <c r="G645" s="587"/>
      <c r="H645" s="884" t="str">
        <f t="shared" si="29"/>
        <v xml:space="preserve"> </v>
      </c>
      <c r="I645" s="157" t="str">
        <f t="shared" si="26"/>
        <v xml:space="preserve"> </v>
      </c>
      <c r="J645" s="590" t="str">
        <f t="shared" si="27"/>
        <v xml:space="preserve"> </v>
      </c>
      <c r="K645" s="591" t="str">
        <f t="shared" si="28"/>
        <v xml:space="preserve"> </v>
      </c>
    </row>
    <row r="646" spans="1:11" ht="21" customHeight="1" x14ac:dyDescent="0.3">
      <c r="A646" s="888"/>
      <c r="B646" s="677"/>
      <c r="C646" s="586"/>
      <c r="D646" s="678"/>
      <c r="E646" s="679"/>
      <c r="F646" s="164"/>
      <c r="G646" s="587"/>
      <c r="H646" s="884" t="str">
        <f t="shared" si="29"/>
        <v xml:space="preserve"> </v>
      </c>
      <c r="I646" s="157" t="str">
        <f t="shared" si="26"/>
        <v xml:space="preserve"> </v>
      </c>
      <c r="J646" s="590" t="str">
        <f t="shared" si="27"/>
        <v xml:space="preserve"> </v>
      </c>
      <c r="K646" s="591" t="str">
        <f t="shared" si="28"/>
        <v xml:space="preserve"> </v>
      </c>
    </row>
    <row r="647" spans="1:11" ht="21" customHeight="1" x14ac:dyDescent="0.3">
      <c r="A647" s="888"/>
      <c r="B647" s="677"/>
      <c r="C647" s="586"/>
      <c r="D647" s="678"/>
      <c r="E647" s="679"/>
      <c r="F647" s="164"/>
      <c r="G647" s="587"/>
      <c r="H647" s="884" t="str">
        <f t="shared" si="29"/>
        <v xml:space="preserve"> </v>
      </c>
      <c r="I647" s="157" t="str">
        <f t="shared" si="26"/>
        <v xml:space="preserve"> </v>
      </c>
      <c r="J647" s="590" t="str">
        <f t="shared" si="27"/>
        <v xml:space="preserve"> </v>
      </c>
      <c r="K647" s="591" t="str">
        <f t="shared" si="28"/>
        <v xml:space="preserve"> </v>
      </c>
    </row>
    <row r="648" spans="1:11" ht="21" customHeight="1" x14ac:dyDescent="0.3">
      <c r="A648" s="888"/>
      <c r="B648" s="677"/>
      <c r="C648" s="586"/>
      <c r="D648" s="678"/>
      <c r="E648" s="679"/>
      <c r="F648" s="164"/>
      <c r="G648" s="587"/>
      <c r="H648" s="884" t="str">
        <f t="shared" si="29"/>
        <v xml:space="preserve"> </v>
      </c>
      <c r="I648" s="157" t="str">
        <f t="shared" si="26"/>
        <v xml:space="preserve"> </v>
      </c>
      <c r="J648" s="590" t="str">
        <f t="shared" si="27"/>
        <v xml:space="preserve"> </v>
      </c>
      <c r="K648" s="591" t="str">
        <f t="shared" si="28"/>
        <v xml:space="preserve"> </v>
      </c>
    </row>
    <row r="649" spans="1:11" ht="21" customHeight="1" x14ac:dyDescent="0.3">
      <c r="A649" s="888"/>
      <c r="B649" s="677"/>
      <c r="C649" s="586"/>
      <c r="D649" s="678"/>
      <c r="E649" s="679"/>
      <c r="F649" s="164"/>
      <c r="G649" s="587"/>
      <c r="H649" s="884" t="str">
        <f t="shared" si="29"/>
        <v xml:space="preserve"> </v>
      </c>
      <c r="I649" s="157" t="str">
        <f t="shared" si="26"/>
        <v xml:space="preserve"> </v>
      </c>
      <c r="J649" s="590" t="str">
        <f t="shared" si="27"/>
        <v xml:space="preserve"> </v>
      </c>
      <c r="K649" s="591" t="str">
        <f t="shared" si="28"/>
        <v xml:space="preserve"> </v>
      </c>
    </row>
    <row r="650" spans="1:11" ht="21" customHeight="1" x14ac:dyDescent="0.3">
      <c r="A650" s="888"/>
      <c r="B650" s="677"/>
      <c r="C650" s="586"/>
      <c r="D650" s="678"/>
      <c r="E650" s="679"/>
      <c r="F650" s="164"/>
      <c r="G650" s="587"/>
      <c r="H650" s="884" t="str">
        <f t="shared" si="29"/>
        <v xml:space="preserve"> </v>
      </c>
      <c r="I650" s="157" t="str">
        <f t="shared" si="26"/>
        <v xml:space="preserve"> </v>
      </c>
      <c r="J650" s="590" t="str">
        <f t="shared" si="27"/>
        <v xml:space="preserve"> </v>
      </c>
      <c r="K650" s="591" t="str">
        <f t="shared" si="28"/>
        <v xml:space="preserve"> </v>
      </c>
    </row>
    <row r="651" spans="1:11" ht="21" customHeight="1" x14ac:dyDescent="0.3">
      <c r="A651" s="888"/>
      <c r="B651" s="677"/>
      <c r="C651" s="586"/>
      <c r="D651" s="678"/>
      <c r="E651" s="679"/>
      <c r="F651" s="164"/>
      <c r="G651" s="587"/>
      <c r="H651" s="884" t="str">
        <f t="shared" si="29"/>
        <v xml:space="preserve"> </v>
      </c>
      <c r="I651" s="157" t="str">
        <f t="shared" si="26"/>
        <v xml:space="preserve"> </v>
      </c>
      <c r="J651" s="590" t="str">
        <f t="shared" si="27"/>
        <v xml:space="preserve"> </v>
      </c>
      <c r="K651" s="591" t="str">
        <f t="shared" si="28"/>
        <v xml:space="preserve"> </v>
      </c>
    </row>
    <row r="652" spans="1:11" ht="21" customHeight="1" x14ac:dyDescent="0.3">
      <c r="A652" s="888"/>
      <c r="B652" s="677"/>
      <c r="C652" s="586"/>
      <c r="D652" s="678"/>
      <c r="E652" s="679"/>
      <c r="F652" s="164"/>
      <c r="G652" s="587"/>
      <c r="H652" s="884" t="str">
        <f t="shared" si="29"/>
        <v xml:space="preserve"> </v>
      </c>
      <c r="I652" s="157" t="str">
        <f t="shared" si="26"/>
        <v xml:space="preserve"> </v>
      </c>
      <c r="J652" s="590" t="str">
        <f t="shared" si="27"/>
        <v xml:space="preserve"> </v>
      </c>
      <c r="K652" s="591" t="str">
        <f t="shared" si="28"/>
        <v xml:space="preserve"> </v>
      </c>
    </row>
    <row r="653" spans="1:11" ht="21" customHeight="1" x14ac:dyDescent="0.3">
      <c r="A653" s="888"/>
      <c r="B653" s="677"/>
      <c r="C653" s="586"/>
      <c r="D653" s="678"/>
      <c r="E653" s="679"/>
      <c r="F653" s="164"/>
      <c r="G653" s="587"/>
      <c r="H653" s="884" t="str">
        <f t="shared" si="29"/>
        <v xml:space="preserve"> </v>
      </c>
      <c r="I653" s="157" t="str">
        <f t="shared" si="26"/>
        <v xml:space="preserve"> </v>
      </c>
      <c r="J653" s="590" t="str">
        <f t="shared" si="27"/>
        <v xml:space="preserve"> </v>
      </c>
      <c r="K653" s="591" t="str">
        <f t="shared" si="28"/>
        <v xml:space="preserve"> </v>
      </c>
    </row>
    <row r="654" spans="1:11" ht="21" customHeight="1" x14ac:dyDescent="0.3">
      <c r="A654" s="888"/>
      <c r="B654" s="677"/>
      <c r="C654" s="586"/>
      <c r="D654" s="678"/>
      <c r="E654" s="679"/>
      <c r="F654" s="164"/>
      <c r="G654" s="587"/>
      <c r="H654" s="884" t="str">
        <f t="shared" si="29"/>
        <v xml:space="preserve"> </v>
      </c>
      <c r="I654" s="157" t="str">
        <f t="shared" si="26"/>
        <v xml:space="preserve"> </v>
      </c>
      <c r="J654" s="590" t="str">
        <f t="shared" si="27"/>
        <v xml:space="preserve"> </v>
      </c>
      <c r="K654" s="591" t="str">
        <f t="shared" si="28"/>
        <v xml:space="preserve"> </v>
      </c>
    </row>
    <row r="655" spans="1:11" ht="21" customHeight="1" x14ac:dyDescent="0.3">
      <c r="A655" s="888"/>
      <c r="B655" s="677"/>
      <c r="C655" s="586"/>
      <c r="D655" s="678"/>
      <c r="E655" s="679"/>
      <c r="F655" s="164"/>
      <c r="G655" s="587"/>
      <c r="H655" s="884" t="str">
        <f t="shared" si="29"/>
        <v xml:space="preserve"> </v>
      </c>
      <c r="I655" s="157" t="str">
        <f t="shared" si="26"/>
        <v xml:space="preserve"> </v>
      </c>
      <c r="J655" s="590" t="str">
        <f t="shared" si="27"/>
        <v xml:space="preserve"> </v>
      </c>
      <c r="K655" s="591" t="str">
        <f t="shared" si="28"/>
        <v xml:space="preserve"> </v>
      </c>
    </row>
    <row r="656" spans="1:11" ht="21" customHeight="1" x14ac:dyDescent="0.3">
      <c r="A656" s="888"/>
      <c r="B656" s="677"/>
      <c r="C656" s="586"/>
      <c r="D656" s="678"/>
      <c r="E656" s="679"/>
      <c r="F656" s="164"/>
      <c r="G656" s="587"/>
      <c r="H656" s="884" t="str">
        <f t="shared" si="29"/>
        <v xml:space="preserve"> </v>
      </c>
      <c r="I656" s="157" t="str">
        <f t="shared" si="26"/>
        <v xml:space="preserve"> </v>
      </c>
      <c r="J656" s="590" t="str">
        <f t="shared" si="27"/>
        <v xml:space="preserve"> </v>
      </c>
      <c r="K656" s="591" t="str">
        <f t="shared" si="28"/>
        <v xml:space="preserve"> </v>
      </c>
    </row>
    <row r="657" spans="1:11" ht="21" customHeight="1" x14ac:dyDescent="0.3">
      <c r="A657" s="888"/>
      <c r="B657" s="677"/>
      <c r="C657" s="586"/>
      <c r="D657" s="678"/>
      <c r="E657" s="679"/>
      <c r="F657" s="164"/>
      <c r="G657" s="587"/>
      <c r="H657" s="884" t="str">
        <f t="shared" si="29"/>
        <v xml:space="preserve"> </v>
      </c>
      <c r="I657" s="157" t="str">
        <f t="shared" si="26"/>
        <v xml:space="preserve"> </v>
      </c>
      <c r="J657" s="590" t="str">
        <f t="shared" si="27"/>
        <v xml:space="preserve"> </v>
      </c>
      <c r="K657" s="591" t="str">
        <f t="shared" si="28"/>
        <v xml:space="preserve"> </v>
      </c>
    </row>
    <row r="658" spans="1:11" ht="21" customHeight="1" x14ac:dyDescent="0.3">
      <c r="A658" s="888"/>
      <c r="B658" s="677"/>
      <c r="C658" s="586"/>
      <c r="D658" s="678"/>
      <c r="E658" s="679"/>
      <c r="F658" s="164"/>
      <c r="G658" s="587"/>
      <c r="H658" s="884" t="str">
        <f t="shared" si="29"/>
        <v xml:space="preserve"> </v>
      </c>
      <c r="I658" s="157" t="str">
        <f t="shared" si="26"/>
        <v xml:space="preserve"> </v>
      </c>
      <c r="J658" s="590" t="str">
        <f t="shared" si="27"/>
        <v xml:space="preserve"> </v>
      </c>
      <c r="K658" s="591" t="str">
        <f t="shared" si="28"/>
        <v xml:space="preserve"> </v>
      </c>
    </row>
    <row r="659" spans="1:11" ht="21" customHeight="1" x14ac:dyDescent="0.3">
      <c r="A659" s="888"/>
      <c r="B659" s="677"/>
      <c r="C659" s="586"/>
      <c r="D659" s="678"/>
      <c r="E659" s="679"/>
      <c r="F659" s="164"/>
      <c r="G659" s="587"/>
      <c r="H659" s="884" t="str">
        <f t="shared" si="29"/>
        <v xml:space="preserve"> </v>
      </c>
      <c r="I659" s="157" t="str">
        <f t="shared" si="26"/>
        <v xml:space="preserve"> </v>
      </c>
      <c r="J659" s="590" t="str">
        <f t="shared" si="27"/>
        <v xml:space="preserve"> </v>
      </c>
      <c r="K659" s="591" t="str">
        <f t="shared" si="28"/>
        <v xml:space="preserve"> </v>
      </c>
    </row>
    <row r="660" spans="1:11" ht="21" customHeight="1" x14ac:dyDescent="0.3">
      <c r="A660" s="888"/>
      <c r="B660" s="677"/>
      <c r="C660" s="586"/>
      <c r="D660" s="678"/>
      <c r="E660" s="679"/>
      <c r="F660" s="164"/>
      <c r="G660" s="587"/>
      <c r="H660" s="884" t="str">
        <f t="shared" si="29"/>
        <v xml:space="preserve"> </v>
      </c>
      <c r="I660" s="157" t="str">
        <f t="shared" si="26"/>
        <v xml:space="preserve"> </v>
      </c>
      <c r="J660" s="590" t="str">
        <f t="shared" si="27"/>
        <v xml:space="preserve"> </v>
      </c>
      <c r="K660" s="591" t="str">
        <f t="shared" si="28"/>
        <v xml:space="preserve"> </v>
      </c>
    </row>
    <row r="661" spans="1:11" ht="21" customHeight="1" x14ac:dyDescent="0.3">
      <c r="A661" s="888"/>
      <c r="B661" s="677"/>
      <c r="C661" s="586"/>
      <c r="D661" s="678"/>
      <c r="E661" s="679"/>
      <c r="F661" s="164"/>
      <c r="G661" s="587"/>
      <c r="H661" s="884" t="str">
        <f t="shared" si="29"/>
        <v xml:space="preserve"> </v>
      </c>
      <c r="I661" s="157" t="str">
        <f t="shared" si="26"/>
        <v xml:space="preserve"> </v>
      </c>
      <c r="J661" s="590" t="str">
        <f t="shared" si="27"/>
        <v xml:space="preserve"> </v>
      </c>
      <c r="K661" s="591" t="str">
        <f t="shared" si="28"/>
        <v xml:space="preserve"> </v>
      </c>
    </row>
    <row r="662" spans="1:11" ht="21" customHeight="1" x14ac:dyDescent="0.3">
      <c r="A662" s="888"/>
      <c r="B662" s="677"/>
      <c r="C662" s="586"/>
      <c r="D662" s="678"/>
      <c r="E662" s="679"/>
      <c r="F662" s="164"/>
      <c r="G662" s="587"/>
      <c r="H662" s="884" t="str">
        <f t="shared" si="29"/>
        <v xml:space="preserve"> </v>
      </c>
      <c r="I662" s="157" t="str">
        <f t="shared" si="26"/>
        <v xml:space="preserve"> </v>
      </c>
      <c r="J662" s="590" t="str">
        <f t="shared" si="27"/>
        <v xml:space="preserve"> </v>
      </c>
      <c r="K662" s="591" t="str">
        <f t="shared" si="28"/>
        <v xml:space="preserve"> </v>
      </c>
    </row>
    <row r="663" spans="1:11" ht="21" customHeight="1" x14ac:dyDescent="0.3">
      <c r="A663" s="888"/>
      <c r="B663" s="677"/>
      <c r="C663" s="586"/>
      <c r="D663" s="678"/>
      <c r="E663" s="679"/>
      <c r="F663" s="164"/>
      <c r="G663" s="587"/>
      <c r="H663" s="884" t="str">
        <f t="shared" si="29"/>
        <v xml:space="preserve"> </v>
      </c>
      <c r="I663" s="157" t="str">
        <f t="shared" si="26"/>
        <v xml:space="preserve"> </v>
      </c>
      <c r="J663" s="590" t="str">
        <f t="shared" si="27"/>
        <v xml:space="preserve"> </v>
      </c>
      <c r="K663" s="591" t="str">
        <f t="shared" si="28"/>
        <v xml:space="preserve"> </v>
      </c>
    </row>
    <row r="664" spans="1:11" ht="21" customHeight="1" x14ac:dyDescent="0.3">
      <c r="A664" s="888"/>
      <c r="B664" s="677"/>
      <c r="C664" s="586"/>
      <c r="D664" s="678"/>
      <c r="E664" s="679"/>
      <c r="F664" s="164"/>
      <c r="G664" s="587"/>
      <c r="H664" s="884" t="str">
        <f t="shared" si="29"/>
        <v xml:space="preserve"> </v>
      </c>
      <c r="I664" s="157" t="str">
        <f t="shared" si="26"/>
        <v xml:space="preserve"> </v>
      </c>
      <c r="J664" s="590" t="str">
        <f t="shared" si="27"/>
        <v xml:space="preserve"> </v>
      </c>
      <c r="K664" s="591" t="str">
        <f t="shared" si="28"/>
        <v xml:space="preserve"> </v>
      </c>
    </row>
    <row r="665" spans="1:11" ht="21" customHeight="1" x14ac:dyDescent="0.3">
      <c r="A665" s="888"/>
      <c r="B665" s="677"/>
      <c r="C665" s="586"/>
      <c r="D665" s="678"/>
      <c r="E665" s="679"/>
      <c r="F665" s="164"/>
      <c r="G665" s="587"/>
      <c r="H665" s="884" t="str">
        <f t="shared" si="29"/>
        <v xml:space="preserve"> </v>
      </c>
      <c r="I665" s="157" t="str">
        <f t="shared" si="26"/>
        <v xml:space="preserve"> </v>
      </c>
      <c r="J665" s="590" t="str">
        <f t="shared" si="27"/>
        <v xml:space="preserve"> </v>
      </c>
      <c r="K665" s="591" t="str">
        <f t="shared" si="28"/>
        <v xml:space="preserve"> </v>
      </c>
    </row>
    <row r="666" spans="1:11" ht="21" customHeight="1" x14ac:dyDescent="0.3">
      <c r="A666" s="888"/>
      <c r="B666" s="677"/>
      <c r="C666" s="586"/>
      <c r="D666" s="678"/>
      <c r="E666" s="679"/>
      <c r="F666" s="164"/>
      <c r="G666" s="587"/>
      <c r="H666" s="884" t="str">
        <f t="shared" si="29"/>
        <v xml:space="preserve"> </v>
      </c>
      <c r="I666" s="157" t="str">
        <f t="shared" si="26"/>
        <v xml:space="preserve"> </v>
      </c>
      <c r="J666" s="590" t="str">
        <f t="shared" si="27"/>
        <v xml:space="preserve"> </v>
      </c>
      <c r="K666" s="591" t="str">
        <f t="shared" si="28"/>
        <v xml:space="preserve"> </v>
      </c>
    </row>
    <row r="667" spans="1:11" ht="21" customHeight="1" x14ac:dyDescent="0.3">
      <c r="A667" s="888"/>
      <c r="B667" s="677"/>
      <c r="C667" s="586"/>
      <c r="D667" s="678"/>
      <c r="E667" s="679"/>
      <c r="F667" s="164"/>
      <c r="G667" s="587"/>
      <c r="H667" s="884" t="str">
        <f t="shared" si="29"/>
        <v xml:space="preserve"> </v>
      </c>
      <c r="I667" s="157" t="str">
        <f t="shared" si="26"/>
        <v xml:space="preserve"> </v>
      </c>
      <c r="J667" s="590" t="str">
        <f t="shared" si="27"/>
        <v xml:space="preserve"> </v>
      </c>
      <c r="K667" s="591" t="str">
        <f t="shared" si="28"/>
        <v xml:space="preserve"> </v>
      </c>
    </row>
    <row r="668" spans="1:11" ht="21" customHeight="1" x14ac:dyDescent="0.3">
      <c r="A668" s="888"/>
      <c r="B668" s="677"/>
      <c r="C668" s="586"/>
      <c r="D668" s="678"/>
      <c r="E668" s="679"/>
      <c r="F668" s="164"/>
      <c r="G668" s="587"/>
      <c r="H668" s="884" t="str">
        <f t="shared" si="29"/>
        <v xml:space="preserve"> </v>
      </c>
      <c r="I668" s="157" t="str">
        <f t="shared" si="26"/>
        <v xml:space="preserve"> </v>
      </c>
      <c r="J668" s="590" t="str">
        <f t="shared" si="27"/>
        <v xml:space="preserve"> </v>
      </c>
      <c r="K668" s="591" t="str">
        <f t="shared" si="28"/>
        <v xml:space="preserve"> </v>
      </c>
    </row>
    <row r="669" spans="1:11" ht="21" customHeight="1" x14ac:dyDescent="0.3">
      <c r="A669" s="888"/>
      <c r="B669" s="677"/>
      <c r="C669" s="586"/>
      <c r="D669" s="678"/>
      <c r="E669" s="679"/>
      <c r="F669" s="164"/>
      <c r="G669" s="587"/>
      <c r="H669" s="884" t="str">
        <f t="shared" si="29"/>
        <v xml:space="preserve"> </v>
      </c>
      <c r="I669" s="157" t="str">
        <f t="shared" si="26"/>
        <v xml:space="preserve"> </v>
      </c>
      <c r="J669" s="590" t="str">
        <f t="shared" si="27"/>
        <v xml:space="preserve"> </v>
      </c>
      <c r="K669" s="591" t="str">
        <f t="shared" si="28"/>
        <v xml:space="preserve"> </v>
      </c>
    </row>
    <row r="670" spans="1:11" ht="21" customHeight="1" x14ac:dyDescent="0.3">
      <c r="A670" s="888"/>
      <c r="B670" s="677"/>
      <c r="C670" s="586"/>
      <c r="D670" s="678"/>
      <c r="E670" s="679"/>
      <c r="F670" s="164"/>
      <c r="G670" s="587"/>
      <c r="H670" s="884" t="str">
        <f t="shared" si="29"/>
        <v xml:space="preserve"> </v>
      </c>
      <c r="I670" s="157" t="str">
        <f t="shared" si="26"/>
        <v xml:space="preserve"> </v>
      </c>
      <c r="J670" s="590" t="str">
        <f t="shared" si="27"/>
        <v xml:space="preserve"> </v>
      </c>
      <c r="K670" s="591" t="str">
        <f t="shared" si="28"/>
        <v xml:space="preserve"> </v>
      </c>
    </row>
    <row r="671" spans="1:11" ht="21" customHeight="1" x14ac:dyDescent="0.3">
      <c r="A671" s="888"/>
      <c r="B671" s="677"/>
      <c r="C671" s="586"/>
      <c r="D671" s="678"/>
      <c r="E671" s="679"/>
      <c r="F671" s="164"/>
      <c r="G671" s="587"/>
      <c r="H671" s="884" t="str">
        <f t="shared" si="29"/>
        <v xml:space="preserve"> </v>
      </c>
      <c r="I671" s="157" t="str">
        <f t="shared" si="26"/>
        <v xml:space="preserve"> </v>
      </c>
      <c r="J671" s="590" t="str">
        <f t="shared" si="27"/>
        <v xml:space="preserve"> </v>
      </c>
      <c r="K671" s="591" t="str">
        <f t="shared" si="28"/>
        <v xml:space="preserve"> </v>
      </c>
    </row>
    <row r="672" spans="1:11" ht="21" customHeight="1" x14ac:dyDescent="0.3">
      <c r="A672" s="888"/>
      <c r="B672" s="677"/>
      <c r="C672" s="586"/>
      <c r="D672" s="678"/>
      <c r="E672" s="679"/>
      <c r="F672" s="164"/>
      <c r="G672" s="587"/>
      <c r="H672" s="884" t="str">
        <f t="shared" si="29"/>
        <v xml:space="preserve"> </v>
      </c>
      <c r="I672" s="157" t="str">
        <f t="shared" si="26"/>
        <v xml:space="preserve"> </v>
      </c>
      <c r="J672" s="590" t="str">
        <f t="shared" si="27"/>
        <v xml:space="preserve"> </v>
      </c>
      <c r="K672" s="591" t="str">
        <f t="shared" si="28"/>
        <v xml:space="preserve"> </v>
      </c>
    </row>
    <row r="673" spans="1:11" ht="21" customHeight="1" x14ac:dyDescent="0.3">
      <c r="A673" s="888"/>
      <c r="B673" s="677"/>
      <c r="C673" s="586"/>
      <c r="D673" s="678"/>
      <c r="E673" s="679"/>
      <c r="F673" s="164"/>
      <c r="G673" s="587"/>
      <c r="H673" s="884" t="str">
        <f t="shared" si="29"/>
        <v xml:space="preserve"> </v>
      </c>
      <c r="I673" s="157" t="str">
        <f t="shared" si="26"/>
        <v xml:space="preserve"> </v>
      </c>
      <c r="J673" s="590" t="str">
        <f t="shared" si="27"/>
        <v xml:space="preserve"> </v>
      </c>
      <c r="K673" s="591" t="str">
        <f t="shared" si="28"/>
        <v xml:space="preserve"> </v>
      </c>
    </row>
    <row r="674" spans="1:11" ht="21" customHeight="1" x14ac:dyDescent="0.3">
      <c r="A674" s="888"/>
      <c r="B674" s="677"/>
      <c r="C674" s="586"/>
      <c r="D674" s="678"/>
      <c r="E674" s="679"/>
      <c r="F674" s="164"/>
      <c r="G674" s="587"/>
      <c r="H674" s="884" t="str">
        <f t="shared" si="29"/>
        <v xml:space="preserve"> </v>
      </c>
      <c r="I674" s="157" t="str">
        <f t="shared" si="26"/>
        <v xml:space="preserve"> </v>
      </c>
      <c r="J674" s="590" t="str">
        <f t="shared" si="27"/>
        <v xml:space="preserve"> </v>
      </c>
      <c r="K674" s="591" t="str">
        <f t="shared" si="28"/>
        <v xml:space="preserve"> </v>
      </c>
    </row>
    <row r="675" spans="1:11" ht="21" customHeight="1" x14ac:dyDescent="0.3">
      <c r="A675" s="888"/>
      <c r="B675" s="677"/>
      <c r="C675" s="586"/>
      <c r="D675" s="678"/>
      <c r="E675" s="679"/>
      <c r="F675" s="164"/>
      <c r="G675" s="587"/>
      <c r="H675" s="884" t="str">
        <f t="shared" si="29"/>
        <v xml:space="preserve"> </v>
      </c>
      <c r="I675" s="157" t="str">
        <f t="shared" si="26"/>
        <v xml:space="preserve"> </v>
      </c>
      <c r="J675" s="590" t="str">
        <f t="shared" si="27"/>
        <v xml:space="preserve"> </v>
      </c>
      <c r="K675" s="591" t="str">
        <f t="shared" si="28"/>
        <v xml:space="preserve"> </v>
      </c>
    </row>
    <row r="676" spans="1:11" ht="21" customHeight="1" x14ac:dyDescent="0.3">
      <c r="A676" s="888"/>
      <c r="B676" s="677"/>
      <c r="C676" s="586"/>
      <c r="D676" s="678"/>
      <c r="E676" s="679"/>
      <c r="F676" s="164"/>
      <c r="G676" s="587"/>
      <c r="H676" s="884" t="str">
        <f t="shared" si="29"/>
        <v xml:space="preserve"> </v>
      </c>
      <c r="I676" s="157" t="str">
        <f t="shared" si="26"/>
        <v xml:space="preserve"> </v>
      </c>
      <c r="J676" s="590" t="str">
        <f t="shared" si="27"/>
        <v xml:space="preserve"> </v>
      </c>
      <c r="K676" s="591" t="str">
        <f t="shared" si="28"/>
        <v xml:space="preserve"> </v>
      </c>
    </row>
    <row r="677" spans="1:11" ht="21" customHeight="1" x14ac:dyDescent="0.3">
      <c r="A677" s="888"/>
      <c r="B677" s="677"/>
      <c r="C677" s="586"/>
      <c r="D677" s="678"/>
      <c r="E677" s="679"/>
      <c r="F677" s="164"/>
      <c r="G677" s="587"/>
      <c r="H677" s="884" t="str">
        <f t="shared" si="29"/>
        <v xml:space="preserve"> </v>
      </c>
      <c r="I677" s="157" t="str">
        <f t="shared" si="26"/>
        <v xml:space="preserve"> </v>
      </c>
      <c r="J677" s="590" t="str">
        <f t="shared" si="27"/>
        <v xml:space="preserve"> </v>
      </c>
      <c r="K677" s="591" t="str">
        <f t="shared" si="28"/>
        <v xml:space="preserve"> </v>
      </c>
    </row>
    <row r="678" spans="1:11" ht="21" customHeight="1" x14ac:dyDescent="0.3">
      <c r="A678" s="888"/>
      <c r="B678" s="677"/>
      <c r="C678" s="586"/>
      <c r="D678" s="678"/>
      <c r="E678" s="679"/>
      <c r="F678" s="164"/>
      <c r="G678" s="587"/>
      <c r="H678" s="884" t="str">
        <f t="shared" si="29"/>
        <v xml:space="preserve"> </v>
      </c>
      <c r="I678" s="157" t="str">
        <f t="shared" si="26"/>
        <v xml:space="preserve"> </v>
      </c>
      <c r="J678" s="590" t="str">
        <f t="shared" si="27"/>
        <v xml:space="preserve"> </v>
      </c>
      <c r="K678" s="591" t="str">
        <f t="shared" si="28"/>
        <v xml:space="preserve"> </v>
      </c>
    </row>
    <row r="679" spans="1:11" ht="21" customHeight="1" x14ac:dyDescent="0.3">
      <c r="A679" s="888"/>
      <c r="B679" s="677"/>
      <c r="C679" s="586"/>
      <c r="D679" s="678"/>
      <c r="E679" s="679"/>
      <c r="F679" s="164"/>
      <c r="G679" s="587"/>
      <c r="H679" s="884" t="str">
        <f t="shared" si="29"/>
        <v xml:space="preserve"> </v>
      </c>
      <c r="I679" s="157" t="str">
        <f t="shared" si="26"/>
        <v xml:space="preserve"> </v>
      </c>
      <c r="J679" s="590" t="str">
        <f t="shared" si="27"/>
        <v xml:space="preserve"> </v>
      </c>
      <c r="K679" s="591" t="str">
        <f t="shared" si="28"/>
        <v xml:space="preserve"> </v>
      </c>
    </row>
    <row r="680" spans="1:11" ht="21" customHeight="1" x14ac:dyDescent="0.3">
      <c r="A680" s="888"/>
      <c r="B680" s="677"/>
      <c r="C680" s="586"/>
      <c r="D680" s="678"/>
      <c r="E680" s="679"/>
      <c r="F680" s="164"/>
      <c r="G680" s="587"/>
      <c r="H680" s="884" t="str">
        <f t="shared" si="29"/>
        <v xml:space="preserve"> </v>
      </c>
      <c r="I680" s="157" t="str">
        <f t="shared" si="26"/>
        <v xml:space="preserve"> </v>
      </c>
      <c r="J680" s="590" t="str">
        <f t="shared" si="27"/>
        <v xml:space="preserve"> </v>
      </c>
      <c r="K680" s="591" t="str">
        <f t="shared" si="28"/>
        <v xml:space="preserve"> </v>
      </c>
    </row>
    <row r="681" spans="1:11" ht="21" customHeight="1" x14ac:dyDescent="0.3">
      <c r="A681" s="888"/>
      <c r="B681" s="677"/>
      <c r="C681" s="586"/>
      <c r="D681" s="678"/>
      <c r="E681" s="679"/>
      <c r="F681" s="164"/>
      <c r="G681" s="587"/>
      <c r="H681" s="884" t="str">
        <f t="shared" si="29"/>
        <v xml:space="preserve"> </v>
      </c>
      <c r="I681" s="157" t="str">
        <f t="shared" si="26"/>
        <v xml:space="preserve"> </v>
      </c>
      <c r="J681" s="590" t="str">
        <f t="shared" si="27"/>
        <v xml:space="preserve"> </v>
      </c>
      <c r="K681" s="591" t="str">
        <f t="shared" si="28"/>
        <v xml:space="preserve"> </v>
      </c>
    </row>
    <row r="682" spans="1:11" ht="21" customHeight="1" x14ac:dyDescent="0.3">
      <c r="A682" s="888"/>
      <c r="B682" s="677"/>
      <c r="C682" s="586"/>
      <c r="D682" s="678"/>
      <c r="E682" s="679"/>
      <c r="F682" s="164"/>
      <c r="G682" s="587"/>
      <c r="H682" s="884" t="str">
        <f t="shared" si="29"/>
        <v xml:space="preserve"> </v>
      </c>
      <c r="I682" s="157" t="str">
        <f t="shared" si="26"/>
        <v xml:space="preserve"> </v>
      </c>
      <c r="J682" s="590" t="str">
        <f t="shared" si="27"/>
        <v xml:space="preserve"> </v>
      </c>
      <c r="K682" s="591" t="str">
        <f t="shared" si="28"/>
        <v xml:space="preserve"> </v>
      </c>
    </row>
    <row r="683" spans="1:11" ht="21" customHeight="1" x14ac:dyDescent="0.3">
      <c r="A683" s="888"/>
      <c r="B683" s="677"/>
      <c r="C683" s="586"/>
      <c r="D683" s="678"/>
      <c r="E683" s="679"/>
      <c r="F683" s="164"/>
      <c r="G683" s="587"/>
      <c r="H683" s="884" t="str">
        <f t="shared" si="29"/>
        <v xml:space="preserve"> </v>
      </c>
      <c r="I683" s="157" t="str">
        <f t="shared" si="26"/>
        <v xml:space="preserve"> </v>
      </c>
      <c r="J683" s="590" t="str">
        <f t="shared" si="27"/>
        <v xml:space="preserve"> </v>
      </c>
      <c r="K683" s="591" t="str">
        <f t="shared" si="28"/>
        <v xml:space="preserve"> </v>
      </c>
    </row>
    <row r="684" spans="1:11" ht="21" customHeight="1" x14ac:dyDescent="0.3">
      <c r="A684" s="888"/>
      <c r="B684" s="677"/>
      <c r="C684" s="586"/>
      <c r="D684" s="678"/>
      <c r="E684" s="679"/>
      <c r="F684" s="164"/>
      <c r="G684" s="587"/>
      <c r="H684" s="884" t="str">
        <f t="shared" si="29"/>
        <v xml:space="preserve"> </v>
      </c>
      <c r="I684" s="157" t="str">
        <f t="shared" si="26"/>
        <v xml:space="preserve"> </v>
      </c>
      <c r="J684" s="590" t="str">
        <f t="shared" si="27"/>
        <v xml:space="preserve"> </v>
      </c>
      <c r="K684" s="591" t="str">
        <f t="shared" si="28"/>
        <v xml:space="preserve"> </v>
      </c>
    </row>
    <row r="685" spans="1:11" ht="21" customHeight="1" x14ac:dyDescent="0.3">
      <c r="A685" s="888"/>
      <c r="B685" s="677"/>
      <c r="C685" s="586"/>
      <c r="D685" s="678"/>
      <c r="E685" s="679"/>
      <c r="F685" s="164"/>
      <c r="G685" s="587"/>
      <c r="H685" s="884" t="str">
        <f t="shared" si="29"/>
        <v xml:space="preserve"> </v>
      </c>
      <c r="I685" s="157" t="str">
        <f t="shared" si="26"/>
        <v xml:space="preserve"> </v>
      </c>
      <c r="J685" s="590" t="str">
        <f t="shared" si="27"/>
        <v xml:space="preserve"> </v>
      </c>
      <c r="K685" s="591" t="str">
        <f t="shared" si="28"/>
        <v xml:space="preserve"> </v>
      </c>
    </row>
    <row r="686" spans="1:11" ht="21" customHeight="1" x14ac:dyDescent="0.3">
      <c r="A686" s="888"/>
      <c r="B686" s="677"/>
      <c r="C686" s="586"/>
      <c r="D686" s="678"/>
      <c r="E686" s="679"/>
      <c r="F686" s="164"/>
      <c r="G686" s="587"/>
      <c r="H686" s="884" t="str">
        <f t="shared" si="29"/>
        <v xml:space="preserve"> </v>
      </c>
      <c r="I686" s="157" t="str">
        <f t="shared" si="26"/>
        <v xml:space="preserve"> </v>
      </c>
      <c r="J686" s="590" t="str">
        <f t="shared" si="27"/>
        <v xml:space="preserve"> </v>
      </c>
      <c r="K686" s="591" t="str">
        <f t="shared" si="28"/>
        <v xml:space="preserve"> </v>
      </c>
    </row>
    <row r="687" spans="1:11" ht="21" customHeight="1" x14ac:dyDescent="0.3">
      <c r="A687" s="888"/>
      <c r="B687" s="677"/>
      <c r="C687" s="586"/>
      <c r="D687" s="678"/>
      <c r="E687" s="679"/>
      <c r="F687" s="164"/>
      <c r="G687" s="587"/>
      <c r="H687" s="884" t="str">
        <f t="shared" si="29"/>
        <v xml:space="preserve"> </v>
      </c>
      <c r="I687" s="157" t="str">
        <f t="shared" si="26"/>
        <v xml:space="preserve"> </v>
      </c>
      <c r="J687" s="590" t="str">
        <f t="shared" si="27"/>
        <v xml:space="preserve"> </v>
      </c>
      <c r="K687" s="591" t="str">
        <f t="shared" si="28"/>
        <v xml:space="preserve"> </v>
      </c>
    </row>
    <row r="688" spans="1:11" ht="21" customHeight="1" x14ac:dyDescent="0.3">
      <c r="A688" s="888"/>
      <c r="B688" s="677"/>
      <c r="C688" s="586"/>
      <c r="D688" s="678"/>
      <c r="E688" s="679"/>
      <c r="F688" s="164"/>
      <c r="G688" s="587"/>
      <c r="H688" s="884" t="str">
        <f t="shared" si="29"/>
        <v xml:space="preserve"> </v>
      </c>
      <c r="I688" s="157" t="str">
        <f t="shared" si="26"/>
        <v xml:space="preserve"> </v>
      </c>
      <c r="J688" s="590" t="str">
        <f t="shared" si="27"/>
        <v xml:space="preserve"> </v>
      </c>
      <c r="K688" s="591" t="str">
        <f t="shared" si="28"/>
        <v xml:space="preserve"> </v>
      </c>
    </row>
    <row r="689" spans="1:11" ht="21" customHeight="1" x14ac:dyDescent="0.3">
      <c r="A689" s="888"/>
      <c r="B689" s="677"/>
      <c r="C689" s="586"/>
      <c r="D689" s="678"/>
      <c r="E689" s="679"/>
      <c r="F689" s="164"/>
      <c r="G689" s="587"/>
      <c r="H689" s="884" t="str">
        <f t="shared" si="29"/>
        <v xml:space="preserve"> </v>
      </c>
      <c r="I689" s="157" t="str">
        <f t="shared" si="26"/>
        <v xml:space="preserve"> </v>
      </c>
      <c r="J689" s="590" t="str">
        <f t="shared" si="27"/>
        <v xml:space="preserve"> </v>
      </c>
      <c r="K689" s="591" t="str">
        <f t="shared" si="28"/>
        <v xml:space="preserve"> </v>
      </c>
    </row>
    <row r="690" spans="1:11" ht="21" customHeight="1" x14ac:dyDescent="0.3">
      <c r="A690" s="888"/>
      <c r="B690" s="677"/>
      <c r="C690" s="586"/>
      <c r="D690" s="678"/>
      <c r="E690" s="679"/>
      <c r="F690" s="164"/>
      <c r="G690" s="587"/>
      <c r="H690" s="884" t="str">
        <f t="shared" si="29"/>
        <v xml:space="preserve"> </v>
      </c>
      <c r="I690" s="157" t="str">
        <f t="shared" si="26"/>
        <v xml:space="preserve"> </v>
      </c>
      <c r="J690" s="590" t="str">
        <f t="shared" si="27"/>
        <v xml:space="preserve"> </v>
      </c>
      <c r="K690" s="591" t="str">
        <f t="shared" si="28"/>
        <v xml:space="preserve"> </v>
      </c>
    </row>
    <row r="691" spans="1:11" ht="21" customHeight="1" x14ac:dyDescent="0.3">
      <c r="A691" s="888"/>
      <c r="B691" s="677"/>
      <c r="C691" s="586"/>
      <c r="D691" s="678"/>
      <c r="E691" s="679"/>
      <c r="F691" s="164"/>
      <c r="G691" s="587"/>
      <c r="H691" s="884" t="str">
        <f t="shared" si="29"/>
        <v xml:space="preserve"> </v>
      </c>
      <c r="I691" s="157" t="str">
        <f t="shared" si="26"/>
        <v xml:space="preserve"> </v>
      </c>
      <c r="J691" s="590" t="str">
        <f t="shared" si="27"/>
        <v xml:space="preserve"> </v>
      </c>
      <c r="K691" s="591" t="str">
        <f t="shared" si="28"/>
        <v xml:space="preserve"> </v>
      </c>
    </row>
    <row r="692" spans="1:11" ht="21" customHeight="1" x14ac:dyDescent="0.3">
      <c r="A692" s="888"/>
      <c r="B692" s="677"/>
      <c r="C692" s="586"/>
      <c r="D692" s="678"/>
      <c r="E692" s="679"/>
      <c r="F692" s="164"/>
      <c r="G692" s="587"/>
      <c r="H692" s="884" t="str">
        <f t="shared" si="29"/>
        <v xml:space="preserve"> </v>
      </c>
      <c r="I692" s="157" t="str">
        <f t="shared" si="26"/>
        <v xml:space="preserve"> </v>
      </c>
      <c r="J692" s="590" t="str">
        <f t="shared" si="27"/>
        <v xml:space="preserve"> </v>
      </c>
      <c r="K692" s="591" t="str">
        <f t="shared" si="28"/>
        <v xml:space="preserve"> </v>
      </c>
    </row>
    <row r="693" spans="1:11" ht="21" customHeight="1" x14ac:dyDescent="0.3">
      <c r="A693" s="888"/>
      <c r="B693" s="677"/>
      <c r="C693" s="586"/>
      <c r="D693" s="678"/>
      <c r="E693" s="679"/>
      <c r="F693" s="164"/>
      <c r="G693" s="587"/>
      <c r="H693" s="884" t="str">
        <f t="shared" si="29"/>
        <v xml:space="preserve"> </v>
      </c>
      <c r="I693" s="157" t="str">
        <f t="shared" si="26"/>
        <v xml:space="preserve"> </v>
      </c>
      <c r="J693" s="590" t="str">
        <f t="shared" si="27"/>
        <v xml:space="preserve"> </v>
      </c>
      <c r="K693" s="591" t="str">
        <f t="shared" si="28"/>
        <v xml:space="preserve"> </v>
      </c>
    </row>
    <row r="694" spans="1:11" ht="21" customHeight="1" x14ac:dyDescent="0.3">
      <c r="A694" s="888"/>
      <c r="B694" s="677"/>
      <c r="C694" s="586"/>
      <c r="D694" s="678"/>
      <c r="E694" s="679"/>
      <c r="F694" s="164"/>
      <c r="G694" s="587"/>
      <c r="H694" s="884" t="str">
        <f t="shared" si="29"/>
        <v xml:space="preserve"> </v>
      </c>
      <c r="I694" s="157" t="str">
        <f t="shared" si="26"/>
        <v xml:space="preserve"> </v>
      </c>
      <c r="J694" s="590" t="str">
        <f t="shared" si="27"/>
        <v xml:space="preserve"> </v>
      </c>
      <c r="K694" s="591" t="str">
        <f t="shared" si="28"/>
        <v xml:space="preserve"> </v>
      </c>
    </row>
    <row r="695" spans="1:11" ht="21" customHeight="1" x14ac:dyDescent="0.3">
      <c r="A695" s="888"/>
      <c r="B695" s="677"/>
      <c r="C695" s="586"/>
      <c r="D695" s="678"/>
      <c r="E695" s="679"/>
      <c r="F695" s="164"/>
      <c r="G695" s="587"/>
      <c r="H695" s="884" t="str">
        <f t="shared" si="29"/>
        <v xml:space="preserve"> </v>
      </c>
      <c r="I695" s="157" t="str">
        <f t="shared" si="26"/>
        <v xml:space="preserve"> </v>
      </c>
      <c r="J695" s="590" t="str">
        <f t="shared" si="27"/>
        <v xml:space="preserve"> </v>
      </c>
      <c r="K695" s="591" t="str">
        <f t="shared" si="28"/>
        <v xml:space="preserve"> </v>
      </c>
    </row>
    <row r="696" spans="1:11" ht="21" customHeight="1" x14ac:dyDescent="0.3">
      <c r="A696" s="888"/>
      <c r="B696" s="677"/>
      <c r="C696" s="586"/>
      <c r="D696" s="678"/>
      <c r="E696" s="679"/>
      <c r="F696" s="164"/>
      <c r="G696" s="587"/>
      <c r="H696" s="884" t="str">
        <f t="shared" si="29"/>
        <v xml:space="preserve"> </v>
      </c>
      <c r="I696" s="157" t="str">
        <f t="shared" si="26"/>
        <v xml:space="preserve"> </v>
      </c>
      <c r="J696" s="590" t="str">
        <f t="shared" si="27"/>
        <v xml:space="preserve"> </v>
      </c>
      <c r="K696" s="591" t="str">
        <f t="shared" si="28"/>
        <v xml:space="preserve"> </v>
      </c>
    </row>
    <row r="697" spans="1:11" ht="21" customHeight="1" x14ac:dyDescent="0.3">
      <c r="A697" s="888"/>
      <c r="B697" s="677"/>
      <c r="C697" s="586"/>
      <c r="D697" s="678"/>
      <c r="E697" s="679"/>
      <c r="F697" s="164"/>
      <c r="G697" s="587"/>
      <c r="H697" s="884" t="str">
        <f t="shared" si="29"/>
        <v xml:space="preserve"> </v>
      </c>
      <c r="I697" s="157" t="str">
        <f t="shared" si="26"/>
        <v xml:space="preserve"> </v>
      </c>
      <c r="J697" s="590" t="str">
        <f t="shared" si="27"/>
        <v xml:space="preserve"> </v>
      </c>
      <c r="K697" s="591" t="str">
        <f t="shared" si="28"/>
        <v xml:space="preserve"> </v>
      </c>
    </row>
    <row r="698" spans="1:11" ht="21" customHeight="1" x14ac:dyDescent="0.3">
      <c r="A698" s="888"/>
      <c r="B698" s="677"/>
      <c r="C698" s="586"/>
      <c r="D698" s="678"/>
      <c r="E698" s="679"/>
      <c r="F698" s="164"/>
      <c r="G698" s="587"/>
      <c r="H698" s="884" t="str">
        <f t="shared" si="29"/>
        <v xml:space="preserve"> </v>
      </c>
      <c r="I698" s="157" t="str">
        <f t="shared" si="26"/>
        <v xml:space="preserve"> </v>
      </c>
      <c r="J698" s="590" t="str">
        <f t="shared" si="27"/>
        <v xml:space="preserve"> </v>
      </c>
      <c r="K698" s="591" t="str">
        <f t="shared" si="28"/>
        <v xml:space="preserve"> </v>
      </c>
    </row>
    <row r="699" spans="1:11" ht="21" customHeight="1" x14ac:dyDescent="0.3">
      <c r="A699" s="888"/>
      <c r="B699" s="677"/>
      <c r="C699" s="586"/>
      <c r="D699" s="678"/>
      <c r="E699" s="679"/>
      <c r="F699" s="164"/>
      <c r="G699" s="587"/>
      <c r="H699" s="884" t="str">
        <f t="shared" si="29"/>
        <v xml:space="preserve"> </v>
      </c>
      <c r="I699" s="157" t="str">
        <f t="shared" si="26"/>
        <v xml:space="preserve"> </v>
      </c>
      <c r="J699" s="590" t="str">
        <f t="shared" si="27"/>
        <v xml:space="preserve"> </v>
      </c>
      <c r="K699" s="591" t="str">
        <f t="shared" si="28"/>
        <v xml:space="preserve"> </v>
      </c>
    </row>
    <row r="700" spans="1:11" ht="21" customHeight="1" x14ac:dyDescent="0.3">
      <c r="A700" s="888"/>
      <c r="B700" s="677"/>
      <c r="C700" s="586"/>
      <c r="D700" s="678"/>
      <c r="E700" s="679"/>
      <c r="F700" s="164"/>
      <c r="G700" s="587"/>
      <c r="H700" s="884" t="str">
        <f t="shared" si="29"/>
        <v xml:space="preserve"> </v>
      </c>
      <c r="I700" s="157" t="str">
        <f t="shared" si="26"/>
        <v xml:space="preserve"> </v>
      </c>
      <c r="J700" s="590" t="str">
        <f t="shared" si="27"/>
        <v xml:space="preserve"> </v>
      </c>
      <c r="K700" s="591" t="str">
        <f t="shared" si="28"/>
        <v xml:space="preserve"> </v>
      </c>
    </row>
    <row r="701" spans="1:11" ht="21" customHeight="1" x14ac:dyDescent="0.3">
      <c r="A701" s="888"/>
      <c r="B701" s="677"/>
      <c r="C701" s="586"/>
      <c r="D701" s="678"/>
      <c r="E701" s="679"/>
      <c r="F701" s="164"/>
      <c r="G701" s="587"/>
      <c r="H701" s="884" t="str">
        <f t="shared" si="29"/>
        <v xml:space="preserve"> </v>
      </c>
      <c r="I701" s="157" t="str">
        <f t="shared" si="26"/>
        <v xml:space="preserve"> </v>
      </c>
      <c r="J701" s="590" t="str">
        <f t="shared" si="27"/>
        <v xml:space="preserve"> </v>
      </c>
      <c r="K701" s="591" t="str">
        <f t="shared" si="28"/>
        <v xml:space="preserve"> </v>
      </c>
    </row>
    <row r="702" spans="1:11" ht="21" customHeight="1" x14ac:dyDescent="0.3">
      <c r="A702" s="888"/>
      <c r="B702" s="677"/>
      <c r="C702" s="586"/>
      <c r="D702" s="678"/>
      <c r="E702" s="679"/>
      <c r="F702" s="164"/>
      <c r="G702" s="587"/>
      <c r="H702" s="884" t="str">
        <f t="shared" si="29"/>
        <v xml:space="preserve"> </v>
      </c>
      <c r="I702" s="157" t="str">
        <f t="shared" si="26"/>
        <v xml:space="preserve"> </v>
      </c>
      <c r="J702" s="590" t="str">
        <f t="shared" si="27"/>
        <v xml:space="preserve"> </v>
      </c>
      <c r="K702" s="591" t="str">
        <f t="shared" si="28"/>
        <v xml:space="preserve"> </v>
      </c>
    </row>
    <row r="703" spans="1:11" ht="21" customHeight="1" x14ac:dyDescent="0.3">
      <c r="A703" s="888"/>
      <c r="B703" s="677"/>
      <c r="C703" s="586"/>
      <c r="D703" s="678"/>
      <c r="E703" s="679"/>
      <c r="F703" s="164"/>
      <c r="G703" s="587"/>
      <c r="H703" s="884" t="str">
        <f t="shared" si="29"/>
        <v xml:space="preserve"> </v>
      </c>
      <c r="I703" s="157" t="str">
        <f t="shared" si="26"/>
        <v xml:space="preserve"> </v>
      </c>
      <c r="J703" s="590" t="str">
        <f t="shared" si="27"/>
        <v xml:space="preserve"> </v>
      </c>
      <c r="K703" s="591" t="str">
        <f t="shared" si="28"/>
        <v xml:space="preserve"> </v>
      </c>
    </row>
    <row r="704" spans="1:11" ht="21" customHeight="1" x14ac:dyDescent="0.3">
      <c r="A704" s="888"/>
      <c r="B704" s="677"/>
      <c r="C704" s="586"/>
      <c r="D704" s="678"/>
      <c r="E704" s="679"/>
      <c r="F704" s="164"/>
      <c r="G704" s="587"/>
      <c r="H704" s="884" t="str">
        <f t="shared" si="29"/>
        <v xml:space="preserve"> </v>
      </c>
      <c r="I704" s="157" t="str">
        <f t="shared" si="26"/>
        <v xml:space="preserve"> </v>
      </c>
      <c r="J704" s="590" t="str">
        <f t="shared" si="27"/>
        <v xml:space="preserve"> </v>
      </c>
      <c r="K704" s="591" t="str">
        <f t="shared" si="28"/>
        <v xml:space="preserve"> </v>
      </c>
    </row>
    <row r="705" spans="1:11" ht="21" customHeight="1" x14ac:dyDescent="0.3">
      <c r="A705" s="888"/>
      <c r="B705" s="677"/>
      <c r="C705" s="586"/>
      <c r="D705" s="678"/>
      <c r="E705" s="679"/>
      <c r="F705" s="164"/>
      <c r="G705" s="587"/>
      <c r="H705" s="884" t="str">
        <f t="shared" si="29"/>
        <v xml:space="preserve"> </v>
      </c>
      <c r="I705" s="157" t="str">
        <f t="shared" ref="I705:I768" si="30">IF($D705="Заплыв №","РЕЗУЛЬТАТ"," ")</f>
        <v xml:space="preserve"> </v>
      </c>
      <c r="J705" s="590" t="str">
        <f t="shared" ref="J705:J768" si="31">IF($D705="Заплыв №","ФИНИШ"," ")</f>
        <v xml:space="preserve"> </v>
      </c>
      <c r="K705" s="591" t="str">
        <f t="shared" ref="K705:K768" si="32">IF($D705="Заплыв №","ПРИМ."," ")</f>
        <v xml:space="preserve"> </v>
      </c>
    </row>
    <row r="706" spans="1:11" ht="21" customHeight="1" x14ac:dyDescent="0.3">
      <c r="A706" s="888"/>
      <c r="B706" s="677"/>
      <c r="C706" s="586"/>
      <c r="D706" s="678"/>
      <c r="E706" s="679"/>
      <c r="F706" s="164"/>
      <c r="G706" s="587"/>
      <c r="H706" s="884" t="str">
        <f t="shared" si="29"/>
        <v xml:space="preserve"> </v>
      </c>
      <c r="I706" s="157" t="str">
        <f t="shared" si="30"/>
        <v xml:space="preserve"> </v>
      </c>
      <c r="J706" s="590" t="str">
        <f t="shared" si="31"/>
        <v xml:space="preserve"> </v>
      </c>
      <c r="K706" s="591" t="str">
        <f t="shared" si="32"/>
        <v xml:space="preserve"> </v>
      </c>
    </row>
    <row r="707" spans="1:11" ht="21" customHeight="1" x14ac:dyDescent="0.3">
      <c r="A707" s="888"/>
      <c r="B707" s="677"/>
      <c r="C707" s="586"/>
      <c r="D707" s="678"/>
      <c r="E707" s="679"/>
      <c r="F707" s="164"/>
      <c r="G707" s="587"/>
      <c r="H707" s="884" t="str">
        <f t="shared" ref="H707:H770" si="33">IF(ISBLANK(A707)," ",A707)</f>
        <v xml:space="preserve"> </v>
      </c>
      <c r="I707" s="157" t="str">
        <f t="shared" si="30"/>
        <v xml:space="preserve"> </v>
      </c>
      <c r="J707" s="590" t="str">
        <f t="shared" si="31"/>
        <v xml:space="preserve"> </v>
      </c>
      <c r="K707" s="591" t="str">
        <f t="shared" si="32"/>
        <v xml:space="preserve"> </v>
      </c>
    </row>
    <row r="708" spans="1:11" ht="21" customHeight="1" x14ac:dyDescent="0.3">
      <c r="A708" s="888"/>
      <c r="B708" s="677"/>
      <c r="C708" s="586"/>
      <c r="D708" s="678"/>
      <c r="E708" s="679"/>
      <c r="F708" s="164"/>
      <c r="G708" s="587"/>
      <c r="H708" s="884" t="str">
        <f t="shared" si="33"/>
        <v xml:space="preserve"> </v>
      </c>
      <c r="I708" s="157" t="str">
        <f t="shared" si="30"/>
        <v xml:space="preserve"> </v>
      </c>
      <c r="J708" s="590" t="str">
        <f t="shared" si="31"/>
        <v xml:space="preserve"> </v>
      </c>
      <c r="K708" s="591" t="str">
        <f t="shared" si="32"/>
        <v xml:space="preserve"> </v>
      </c>
    </row>
    <row r="709" spans="1:11" ht="21" customHeight="1" x14ac:dyDescent="0.3">
      <c r="A709" s="888"/>
      <c r="B709" s="677"/>
      <c r="C709" s="586"/>
      <c r="D709" s="678"/>
      <c r="E709" s="679"/>
      <c r="F709" s="164"/>
      <c r="G709" s="587"/>
      <c r="H709" s="884" t="str">
        <f t="shared" si="33"/>
        <v xml:space="preserve"> </v>
      </c>
      <c r="I709" s="157" t="str">
        <f t="shared" si="30"/>
        <v xml:space="preserve"> </v>
      </c>
      <c r="J709" s="590" t="str">
        <f t="shared" si="31"/>
        <v xml:space="preserve"> </v>
      </c>
      <c r="K709" s="591" t="str">
        <f t="shared" si="32"/>
        <v xml:space="preserve"> </v>
      </c>
    </row>
    <row r="710" spans="1:11" ht="21" customHeight="1" x14ac:dyDescent="0.3">
      <c r="A710" s="888"/>
      <c r="B710" s="677"/>
      <c r="C710" s="586"/>
      <c r="D710" s="678"/>
      <c r="E710" s="679"/>
      <c r="F710" s="164"/>
      <c r="G710" s="587"/>
      <c r="H710" s="884" t="str">
        <f t="shared" si="33"/>
        <v xml:space="preserve"> </v>
      </c>
      <c r="I710" s="157" t="str">
        <f t="shared" si="30"/>
        <v xml:space="preserve"> </v>
      </c>
      <c r="J710" s="590" t="str">
        <f t="shared" si="31"/>
        <v xml:space="preserve"> </v>
      </c>
      <c r="K710" s="591" t="str">
        <f t="shared" si="32"/>
        <v xml:space="preserve"> </v>
      </c>
    </row>
    <row r="711" spans="1:11" ht="21" customHeight="1" x14ac:dyDescent="0.3">
      <c r="A711" s="888"/>
      <c r="B711" s="677"/>
      <c r="C711" s="586"/>
      <c r="D711" s="678"/>
      <c r="E711" s="679"/>
      <c r="F711" s="164"/>
      <c r="G711" s="587"/>
      <c r="H711" s="884" t="str">
        <f t="shared" si="33"/>
        <v xml:space="preserve"> </v>
      </c>
      <c r="I711" s="157" t="str">
        <f t="shared" si="30"/>
        <v xml:space="preserve"> </v>
      </c>
      <c r="J711" s="590" t="str">
        <f t="shared" si="31"/>
        <v xml:space="preserve"> </v>
      </c>
      <c r="K711" s="591" t="str">
        <f t="shared" si="32"/>
        <v xml:space="preserve"> </v>
      </c>
    </row>
    <row r="712" spans="1:11" ht="21" customHeight="1" x14ac:dyDescent="0.3">
      <c r="A712" s="888"/>
      <c r="B712" s="677"/>
      <c r="C712" s="586"/>
      <c r="D712" s="678"/>
      <c r="E712" s="679"/>
      <c r="F712" s="164"/>
      <c r="G712" s="587"/>
      <c r="H712" s="884" t="str">
        <f t="shared" si="33"/>
        <v xml:space="preserve"> </v>
      </c>
      <c r="I712" s="157" t="str">
        <f t="shared" si="30"/>
        <v xml:space="preserve"> </v>
      </c>
      <c r="J712" s="590" t="str">
        <f t="shared" si="31"/>
        <v xml:space="preserve"> </v>
      </c>
      <c r="K712" s="591" t="str">
        <f t="shared" si="32"/>
        <v xml:space="preserve"> </v>
      </c>
    </row>
    <row r="713" spans="1:11" ht="21" customHeight="1" x14ac:dyDescent="0.3">
      <c r="A713" s="888"/>
      <c r="B713" s="677"/>
      <c r="C713" s="586"/>
      <c r="D713" s="678"/>
      <c r="E713" s="679"/>
      <c r="F713" s="164"/>
      <c r="G713" s="587"/>
      <c r="H713" s="884" t="str">
        <f t="shared" si="33"/>
        <v xml:space="preserve"> </v>
      </c>
      <c r="I713" s="157" t="str">
        <f t="shared" si="30"/>
        <v xml:space="preserve"> </v>
      </c>
      <c r="J713" s="590" t="str">
        <f t="shared" si="31"/>
        <v xml:space="preserve"> </v>
      </c>
      <c r="K713" s="591" t="str">
        <f t="shared" si="32"/>
        <v xml:space="preserve"> </v>
      </c>
    </row>
    <row r="714" spans="1:11" ht="21" customHeight="1" x14ac:dyDescent="0.3">
      <c r="A714" s="888"/>
      <c r="B714" s="677"/>
      <c r="C714" s="586"/>
      <c r="D714" s="678"/>
      <c r="E714" s="679"/>
      <c r="F714" s="164"/>
      <c r="G714" s="587"/>
      <c r="H714" s="884" t="str">
        <f t="shared" si="33"/>
        <v xml:space="preserve"> </v>
      </c>
      <c r="I714" s="157" t="str">
        <f t="shared" si="30"/>
        <v xml:space="preserve"> </v>
      </c>
      <c r="J714" s="590" t="str">
        <f t="shared" si="31"/>
        <v xml:space="preserve"> </v>
      </c>
      <c r="K714" s="591" t="str">
        <f t="shared" si="32"/>
        <v xml:space="preserve"> </v>
      </c>
    </row>
    <row r="715" spans="1:11" ht="21" customHeight="1" x14ac:dyDescent="0.3">
      <c r="A715" s="888"/>
      <c r="B715" s="677"/>
      <c r="C715" s="586"/>
      <c r="D715" s="678"/>
      <c r="E715" s="679"/>
      <c r="F715" s="164"/>
      <c r="G715" s="587"/>
      <c r="H715" s="884" t="str">
        <f t="shared" si="33"/>
        <v xml:space="preserve"> </v>
      </c>
      <c r="I715" s="157" t="str">
        <f t="shared" si="30"/>
        <v xml:space="preserve"> </v>
      </c>
      <c r="J715" s="590" t="str">
        <f t="shared" si="31"/>
        <v xml:space="preserve"> </v>
      </c>
      <c r="K715" s="591" t="str">
        <f t="shared" si="32"/>
        <v xml:space="preserve"> </v>
      </c>
    </row>
    <row r="716" spans="1:11" ht="21" customHeight="1" x14ac:dyDescent="0.3">
      <c r="A716" s="888"/>
      <c r="B716" s="677"/>
      <c r="C716" s="586"/>
      <c r="D716" s="678"/>
      <c r="E716" s="679"/>
      <c r="F716" s="164"/>
      <c r="G716" s="587"/>
      <c r="H716" s="884" t="str">
        <f t="shared" si="33"/>
        <v xml:space="preserve"> </v>
      </c>
      <c r="I716" s="157" t="str">
        <f t="shared" si="30"/>
        <v xml:space="preserve"> </v>
      </c>
      <c r="J716" s="590" t="str">
        <f t="shared" si="31"/>
        <v xml:space="preserve"> </v>
      </c>
      <c r="K716" s="591" t="str">
        <f t="shared" si="32"/>
        <v xml:space="preserve"> </v>
      </c>
    </row>
    <row r="717" spans="1:11" ht="21" customHeight="1" x14ac:dyDescent="0.3">
      <c r="A717" s="888"/>
      <c r="B717" s="677"/>
      <c r="C717" s="586"/>
      <c r="D717" s="678"/>
      <c r="E717" s="679"/>
      <c r="F717" s="164"/>
      <c r="G717" s="587"/>
      <c r="H717" s="884" t="str">
        <f t="shared" si="33"/>
        <v xml:space="preserve"> </v>
      </c>
      <c r="I717" s="157" t="str">
        <f t="shared" si="30"/>
        <v xml:space="preserve"> </v>
      </c>
      <c r="J717" s="590" t="str">
        <f t="shared" si="31"/>
        <v xml:space="preserve"> </v>
      </c>
      <c r="K717" s="591" t="str">
        <f t="shared" si="32"/>
        <v xml:space="preserve"> </v>
      </c>
    </row>
    <row r="718" spans="1:11" ht="21" customHeight="1" x14ac:dyDescent="0.3">
      <c r="A718" s="888"/>
      <c r="B718" s="677"/>
      <c r="C718" s="586"/>
      <c r="D718" s="678"/>
      <c r="E718" s="679"/>
      <c r="F718" s="164"/>
      <c r="G718" s="587"/>
      <c r="H718" s="884" t="str">
        <f t="shared" si="33"/>
        <v xml:space="preserve"> </v>
      </c>
      <c r="I718" s="157" t="str">
        <f t="shared" si="30"/>
        <v xml:space="preserve"> </v>
      </c>
      <c r="J718" s="590" t="str">
        <f t="shared" si="31"/>
        <v xml:space="preserve"> </v>
      </c>
      <c r="K718" s="591" t="str">
        <f t="shared" si="32"/>
        <v xml:space="preserve"> </v>
      </c>
    </row>
    <row r="719" spans="1:11" ht="21" customHeight="1" x14ac:dyDescent="0.3">
      <c r="A719" s="888"/>
      <c r="B719" s="677"/>
      <c r="C719" s="586"/>
      <c r="D719" s="678"/>
      <c r="E719" s="679"/>
      <c r="F719" s="164"/>
      <c r="G719" s="587"/>
      <c r="H719" s="884" t="str">
        <f t="shared" si="33"/>
        <v xml:space="preserve"> </v>
      </c>
      <c r="I719" s="157" t="str">
        <f t="shared" si="30"/>
        <v xml:space="preserve"> </v>
      </c>
      <c r="J719" s="590" t="str">
        <f t="shared" si="31"/>
        <v xml:space="preserve"> </v>
      </c>
      <c r="K719" s="591" t="str">
        <f t="shared" si="32"/>
        <v xml:space="preserve"> </v>
      </c>
    </row>
    <row r="720" spans="1:11" ht="21" customHeight="1" x14ac:dyDescent="0.3">
      <c r="A720" s="888"/>
      <c r="B720" s="677"/>
      <c r="C720" s="586"/>
      <c r="D720" s="678"/>
      <c r="E720" s="679"/>
      <c r="F720" s="164"/>
      <c r="G720" s="587"/>
      <c r="H720" s="884" t="str">
        <f t="shared" si="33"/>
        <v xml:space="preserve"> </v>
      </c>
      <c r="I720" s="157" t="str">
        <f t="shared" si="30"/>
        <v xml:space="preserve"> </v>
      </c>
      <c r="J720" s="590" t="str">
        <f t="shared" si="31"/>
        <v xml:space="preserve"> </v>
      </c>
      <c r="K720" s="591" t="str">
        <f t="shared" si="32"/>
        <v xml:space="preserve"> </v>
      </c>
    </row>
    <row r="721" spans="1:11" ht="21" customHeight="1" x14ac:dyDescent="0.3">
      <c r="A721" s="888"/>
      <c r="B721" s="677"/>
      <c r="C721" s="586"/>
      <c r="D721" s="678"/>
      <c r="E721" s="679"/>
      <c r="F721" s="164"/>
      <c r="G721" s="587"/>
      <c r="H721" s="884" t="str">
        <f t="shared" si="33"/>
        <v xml:space="preserve"> </v>
      </c>
      <c r="I721" s="157" t="str">
        <f t="shared" si="30"/>
        <v xml:space="preserve"> </v>
      </c>
      <c r="J721" s="590" t="str">
        <f t="shared" si="31"/>
        <v xml:space="preserve"> </v>
      </c>
      <c r="K721" s="591" t="str">
        <f t="shared" si="32"/>
        <v xml:space="preserve"> </v>
      </c>
    </row>
    <row r="722" spans="1:11" ht="21" customHeight="1" x14ac:dyDescent="0.3">
      <c r="A722" s="888"/>
      <c r="B722" s="677"/>
      <c r="C722" s="586"/>
      <c r="D722" s="678"/>
      <c r="E722" s="679"/>
      <c r="F722" s="164"/>
      <c r="G722" s="587"/>
      <c r="H722" s="884" t="str">
        <f t="shared" si="33"/>
        <v xml:space="preserve"> </v>
      </c>
      <c r="I722" s="157" t="str">
        <f t="shared" si="30"/>
        <v xml:space="preserve"> </v>
      </c>
      <c r="J722" s="590" t="str">
        <f t="shared" si="31"/>
        <v xml:space="preserve"> </v>
      </c>
      <c r="K722" s="591" t="str">
        <f t="shared" si="32"/>
        <v xml:space="preserve"> </v>
      </c>
    </row>
    <row r="723" spans="1:11" ht="21" customHeight="1" x14ac:dyDescent="0.3">
      <c r="A723" s="888"/>
      <c r="B723" s="677"/>
      <c r="C723" s="586"/>
      <c r="D723" s="678"/>
      <c r="E723" s="679"/>
      <c r="F723" s="164"/>
      <c r="G723" s="587"/>
      <c r="H723" s="884" t="str">
        <f t="shared" si="33"/>
        <v xml:space="preserve"> </v>
      </c>
      <c r="I723" s="157" t="str">
        <f t="shared" si="30"/>
        <v xml:space="preserve"> </v>
      </c>
      <c r="J723" s="590" t="str">
        <f t="shared" si="31"/>
        <v xml:space="preserve"> </v>
      </c>
      <c r="K723" s="591" t="str">
        <f t="shared" si="32"/>
        <v xml:space="preserve"> </v>
      </c>
    </row>
    <row r="724" spans="1:11" ht="21" customHeight="1" x14ac:dyDescent="0.3">
      <c r="A724" s="888"/>
      <c r="B724" s="677"/>
      <c r="C724" s="586"/>
      <c r="D724" s="678"/>
      <c r="E724" s="679"/>
      <c r="F724" s="164"/>
      <c r="G724" s="587"/>
      <c r="H724" s="884" t="str">
        <f t="shared" si="33"/>
        <v xml:space="preserve"> </v>
      </c>
      <c r="I724" s="157" t="str">
        <f t="shared" si="30"/>
        <v xml:space="preserve"> </v>
      </c>
      <c r="J724" s="590" t="str">
        <f t="shared" si="31"/>
        <v xml:space="preserve"> </v>
      </c>
      <c r="K724" s="591" t="str">
        <f t="shared" si="32"/>
        <v xml:space="preserve"> </v>
      </c>
    </row>
    <row r="725" spans="1:11" ht="21" customHeight="1" x14ac:dyDescent="0.3">
      <c r="A725" s="888"/>
      <c r="B725" s="677"/>
      <c r="C725" s="586"/>
      <c r="D725" s="678"/>
      <c r="E725" s="679"/>
      <c r="F725" s="164"/>
      <c r="G725" s="587"/>
      <c r="H725" s="884" t="str">
        <f t="shared" si="33"/>
        <v xml:space="preserve"> </v>
      </c>
      <c r="I725" s="157" t="str">
        <f t="shared" si="30"/>
        <v xml:space="preserve"> </v>
      </c>
      <c r="J725" s="590" t="str">
        <f t="shared" si="31"/>
        <v xml:space="preserve"> </v>
      </c>
      <c r="K725" s="591" t="str">
        <f t="shared" si="32"/>
        <v xml:space="preserve"> </v>
      </c>
    </row>
    <row r="726" spans="1:11" ht="21" customHeight="1" x14ac:dyDescent="0.3">
      <c r="A726" s="888"/>
      <c r="B726" s="677"/>
      <c r="C726" s="586"/>
      <c r="D726" s="678"/>
      <c r="E726" s="679"/>
      <c r="F726" s="164"/>
      <c r="G726" s="587"/>
      <c r="H726" s="884" t="str">
        <f t="shared" si="33"/>
        <v xml:space="preserve"> </v>
      </c>
      <c r="I726" s="157" t="str">
        <f t="shared" si="30"/>
        <v xml:space="preserve"> </v>
      </c>
      <c r="J726" s="590" t="str">
        <f t="shared" si="31"/>
        <v xml:space="preserve"> </v>
      </c>
      <c r="K726" s="591" t="str">
        <f t="shared" si="32"/>
        <v xml:space="preserve"> </v>
      </c>
    </row>
    <row r="727" spans="1:11" ht="21" customHeight="1" x14ac:dyDescent="0.3">
      <c r="A727" s="888"/>
      <c r="B727" s="677"/>
      <c r="C727" s="586"/>
      <c r="D727" s="678"/>
      <c r="E727" s="679"/>
      <c r="F727" s="164"/>
      <c r="G727" s="587"/>
      <c r="H727" s="884" t="str">
        <f t="shared" si="33"/>
        <v xml:space="preserve"> </v>
      </c>
      <c r="I727" s="157" t="str">
        <f t="shared" si="30"/>
        <v xml:space="preserve"> </v>
      </c>
      <c r="J727" s="590" t="str">
        <f t="shared" si="31"/>
        <v xml:space="preserve"> </v>
      </c>
      <c r="K727" s="591" t="str">
        <f t="shared" si="32"/>
        <v xml:space="preserve"> </v>
      </c>
    </row>
    <row r="728" spans="1:11" ht="21" customHeight="1" x14ac:dyDescent="0.3">
      <c r="A728" s="888"/>
      <c r="B728" s="677"/>
      <c r="C728" s="586"/>
      <c r="D728" s="678"/>
      <c r="E728" s="679"/>
      <c r="F728" s="164"/>
      <c r="G728" s="587"/>
      <c r="H728" s="884" t="str">
        <f t="shared" si="33"/>
        <v xml:space="preserve"> </v>
      </c>
      <c r="I728" s="157" t="str">
        <f t="shared" si="30"/>
        <v xml:space="preserve"> </v>
      </c>
      <c r="J728" s="590" t="str">
        <f t="shared" si="31"/>
        <v xml:space="preserve"> </v>
      </c>
      <c r="K728" s="591" t="str">
        <f t="shared" si="32"/>
        <v xml:space="preserve"> </v>
      </c>
    </row>
    <row r="729" spans="1:11" ht="21" customHeight="1" x14ac:dyDescent="0.3">
      <c r="A729" s="888"/>
      <c r="B729" s="677"/>
      <c r="C729" s="586"/>
      <c r="D729" s="678"/>
      <c r="E729" s="679"/>
      <c r="F729" s="164"/>
      <c r="G729" s="587"/>
      <c r="H729" s="884" t="str">
        <f t="shared" si="33"/>
        <v xml:space="preserve"> </v>
      </c>
      <c r="I729" s="157" t="str">
        <f t="shared" si="30"/>
        <v xml:space="preserve"> </v>
      </c>
      <c r="J729" s="590" t="str">
        <f t="shared" si="31"/>
        <v xml:space="preserve"> </v>
      </c>
      <c r="K729" s="591" t="str">
        <f t="shared" si="32"/>
        <v xml:space="preserve"> </v>
      </c>
    </row>
    <row r="730" spans="1:11" ht="21" customHeight="1" x14ac:dyDescent="0.3">
      <c r="A730" s="888"/>
      <c r="B730" s="677"/>
      <c r="C730" s="586"/>
      <c r="D730" s="678"/>
      <c r="E730" s="679"/>
      <c r="F730" s="164"/>
      <c r="G730" s="587"/>
      <c r="H730" s="884" t="str">
        <f t="shared" si="33"/>
        <v xml:space="preserve"> </v>
      </c>
      <c r="I730" s="157" t="str">
        <f t="shared" si="30"/>
        <v xml:space="preserve"> </v>
      </c>
      <c r="J730" s="590" t="str">
        <f t="shared" si="31"/>
        <v xml:space="preserve"> </v>
      </c>
      <c r="K730" s="591" t="str">
        <f t="shared" si="32"/>
        <v xml:space="preserve"> </v>
      </c>
    </row>
    <row r="731" spans="1:11" ht="21" customHeight="1" x14ac:dyDescent="0.3">
      <c r="A731" s="888"/>
      <c r="B731" s="677"/>
      <c r="C731" s="586"/>
      <c r="D731" s="678"/>
      <c r="E731" s="679"/>
      <c r="F731" s="164"/>
      <c r="G731" s="587"/>
      <c r="H731" s="884" t="str">
        <f t="shared" si="33"/>
        <v xml:space="preserve"> </v>
      </c>
      <c r="I731" s="157" t="str">
        <f t="shared" si="30"/>
        <v xml:space="preserve"> </v>
      </c>
      <c r="J731" s="590" t="str">
        <f t="shared" si="31"/>
        <v xml:space="preserve"> </v>
      </c>
      <c r="K731" s="591" t="str">
        <f t="shared" si="32"/>
        <v xml:space="preserve"> </v>
      </c>
    </row>
    <row r="732" spans="1:11" ht="21" customHeight="1" x14ac:dyDescent="0.3">
      <c r="A732" s="888"/>
      <c r="B732" s="677"/>
      <c r="C732" s="586"/>
      <c r="D732" s="678"/>
      <c r="E732" s="679"/>
      <c r="F732" s="164"/>
      <c r="G732" s="587"/>
      <c r="H732" s="884" t="str">
        <f t="shared" si="33"/>
        <v xml:space="preserve"> </v>
      </c>
      <c r="I732" s="157" t="str">
        <f t="shared" si="30"/>
        <v xml:space="preserve"> </v>
      </c>
      <c r="J732" s="590" t="str">
        <f t="shared" si="31"/>
        <v xml:space="preserve"> </v>
      </c>
      <c r="K732" s="591" t="str">
        <f t="shared" si="32"/>
        <v xml:space="preserve"> </v>
      </c>
    </row>
    <row r="733" spans="1:11" ht="21" customHeight="1" x14ac:dyDescent="0.3">
      <c r="A733" s="888"/>
      <c r="B733" s="677"/>
      <c r="C733" s="586"/>
      <c r="D733" s="678"/>
      <c r="E733" s="679"/>
      <c r="F733" s="164"/>
      <c r="G733" s="587"/>
      <c r="H733" s="884" t="str">
        <f t="shared" si="33"/>
        <v xml:space="preserve"> </v>
      </c>
      <c r="I733" s="157" t="str">
        <f t="shared" si="30"/>
        <v xml:space="preserve"> </v>
      </c>
      <c r="J733" s="590" t="str">
        <f t="shared" si="31"/>
        <v xml:space="preserve"> </v>
      </c>
      <c r="K733" s="591" t="str">
        <f t="shared" si="32"/>
        <v xml:space="preserve"> </v>
      </c>
    </row>
    <row r="734" spans="1:11" ht="21" customHeight="1" x14ac:dyDescent="0.3">
      <c r="A734" s="888"/>
      <c r="B734" s="677"/>
      <c r="C734" s="586"/>
      <c r="D734" s="678"/>
      <c r="E734" s="679"/>
      <c r="F734" s="164"/>
      <c r="G734" s="587"/>
      <c r="H734" s="884" t="str">
        <f t="shared" si="33"/>
        <v xml:space="preserve"> </v>
      </c>
      <c r="I734" s="157" t="str">
        <f t="shared" si="30"/>
        <v xml:space="preserve"> </v>
      </c>
      <c r="J734" s="590" t="str">
        <f t="shared" si="31"/>
        <v xml:space="preserve"> </v>
      </c>
      <c r="K734" s="591" t="str">
        <f t="shared" si="32"/>
        <v xml:space="preserve"> </v>
      </c>
    </row>
    <row r="735" spans="1:11" ht="21" customHeight="1" x14ac:dyDescent="0.3">
      <c r="A735" s="888"/>
      <c r="B735" s="677"/>
      <c r="C735" s="586"/>
      <c r="D735" s="678"/>
      <c r="E735" s="679"/>
      <c r="F735" s="164"/>
      <c r="G735" s="587"/>
      <c r="H735" s="884" t="str">
        <f t="shared" si="33"/>
        <v xml:space="preserve"> </v>
      </c>
      <c r="I735" s="157" t="str">
        <f t="shared" si="30"/>
        <v xml:space="preserve"> </v>
      </c>
      <c r="J735" s="590" t="str">
        <f t="shared" si="31"/>
        <v xml:space="preserve"> </v>
      </c>
      <c r="K735" s="591" t="str">
        <f t="shared" si="32"/>
        <v xml:space="preserve"> </v>
      </c>
    </row>
    <row r="736" spans="1:11" ht="21" customHeight="1" x14ac:dyDescent="0.3">
      <c r="A736" s="888"/>
      <c r="B736" s="677"/>
      <c r="C736" s="586"/>
      <c r="D736" s="678"/>
      <c r="E736" s="679"/>
      <c r="F736" s="164"/>
      <c r="G736" s="587"/>
      <c r="H736" s="884" t="str">
        <f t="shared" si="33"/>
        <v xml:space="preserve"> </v>
      </c>
      <c r="I736" s="157" t="str">
        <f t="shared" si="30"/>
        <v xml:space="preserve"> </v>
      </c>
      <c r="J736" s="590" t="str">
        <f t="shared" si="31"/>
        <v xml:space="preserve"> </v>
      </c>
      <c r="K736" s="591" t="str">
        <f t="shared" si="32"/>
        <v xml:space="preserve"> </v>
      </c>
    </row>
    <row r="737" spans="1:11" ht="21" customHeight="1" x14ac:dyDescent="0.3">
      <c r="A737" s="888"/>
      <c r="B737" s="677"/>
      <c r="C737" s="586"/>
      <c r="D737" s="678"/>
      <c r="E737" s="679"/>
      <c r="F737" s="164"/>
      <c r="G737" s="587"/>
      <c r="H737" s="884" t="str">
        <f t="shared" si="33"/>
        <v xml:space="preserve"> </v>
      </c>
      <c r="I737" s="157" t="str">
        <f t="shared" si="30"/>
        <v xml:space="preserve"> </v>
      </c>
      <c r="J737" s="590" t="str">
        <f t="shared" si="31"/>
        <v xml:space="preserve"> </v>
      </c>
      <c r="K737" s="591" t="str">
        <f t="shared" si="32"/>
        <v xml:space="preserve"> </v>
      </c>
    </row>
    <row r="738" spans="1:11" ht="21" customHeight="1" x14ac:dyDescent="0.3">
      <c r="A738" s="888"/>
      <c r="B738" s="677"/>
      <c r="C738" s="586"/>
      <c r="D738" s="678"/>
      <c r="E738" s="679"/>
      <c r="F738" s="164"/>
      <c r="G738" s="587"/>
      <c r="H738" s="884" t="str">
        <f t="shared" si="33"/>
        <v xml:space="preserve"> </v>
      </c>
      <c r="I738" s="157" t="str">
        <f t="shared" si="30"/>
        <v xml:space="preserve"> </v>
      </c>
      <c r="J738" s="590" t="str">
        <f t="shared" si="31"/>
        <v xml:space="preserve"> </v>
      </c>
      <c r="K738" s="591" t="str">
        <f t="shared" si="32"/>
        <v xml:space="preserve"> </v>
      </c>
    </row>
    <row r="739" spans="1:11" ht="21" customHeight="1" x14ac:dyDescent="0.3">
      <c r="A739" s="888"/>
      <c r="B739" s="677"/>
      <c r="C739" s="586"/>
      <c r="D739" s="678"/>
      <c r="E739" s="679"/>
      <c r="F739" s="164"/>
      <c r="G739" s="587"/>
      <c r="H739" s="884" t="str">
        <f t="shared" si="33"/>
        <v xml:space="preserve"> </v>
      </c>
      <c r="I739" s="157" t="str">
        <f t="shared" si="30"/>
        <v xml:space="preserve"> </v>
      </c>
      <c r="J739" s="590" t="str">
        <f t="shared" si="31"/>
        <v xml:space="preserve"> </v>
      </c>
      <c r="K739" s="591" t="str">
        <f t="shared" si="32"/>
        <v xml:space="preserve"> </v>
      </c>
    </row>
    <row r="740" spans="1:11" ht="21" customHeight="1" x14ac:dyDescent="0.3">
      <c r="A740" s="888"/>
      <c r="B740" s="677"/>
      <c r="C740" s="586"/>
      <c r="D740" s="678"/>
      <c r="E740" s="679"/>
      <c r="F740" s="164"/>
      <c r="G740" s="587"/>
      <c r="H740" s="884" t="str">
        <f t="shared" si="33"/>
        <v xml:space="preserve"> </v>
      </c>
      <c r="I740" s="157" t="str">
        <f t="shared" si="30"/>
        <v xml:space="preserve"> </v>
      </c>
      <c r="J740" s="590" t="str">
        <f t="shared" si="31"/>
        <v xml:space="preserve"> </v>
      </c>
      <c r="K740" s="591" t="str">
        <f t="shared" si="32"/>
        <v xml:space="preserve"> </v>
      </c>
    </row>
    <row r="741" spans="1:11" ht="21" customHeight="1" x14ac:dyDescent="0.3">
      <c r="A741" s="888"/>
      <c r="B741" s="677"/>
      <c r="C741" s="586"/>
      <c r="D741" s="678"/>
      <c r="E741" s="679"/>
      <c r="F741" s="164"/>
      <c r="G741" s="587"/>
      <c r="H741" s="884" t="str">
        <f t="shared" si="33"/>
        <v xml:space="preserve"> </v>
      </c>
      <c r="I741" s="157" t="str">
        <f t="shared" si="30"/>
        <v xml:space="preserve"> </v>
      </c>
      <c r="J741" s="590" t="str">
        <f t="shared" si="31"/>
        <v xml:space="preserve"> </v>
      </c>
      <c r="K741" s="591" t="str">
        <f t="shared" si="32"/>
        <v xml:space="preserve"> </v>
      </c>
    </row>
    <row r="742" spans="1:11" ht="21" customHeight="1" x14ac:dyDescent="0.3">
      <c r="A742" s="888"/>
      <c r="B742" s="677"/>
      <c r="C742" s="586"/>
      <c r="D742" s="678"/>
      <c r="E742" s="679"/>
      <c r="F742" s="164"/>
      <c r="G742" s="587"/>
      <c r="H742" s="884" t="str">
        <f t="shared" si="33"/>
        <v xml:space="preserve"> </v>
      </c>
      <c r="I742" s="157" t="str">
        <f t="shared" si="30"/>
        <v xml:space="preserve"> </v>
      </c>
      <c r="J742" s="590" t="str">
        <f t="shared" si="31"/>
        <v xml:space="preserve"> </v>
      </c>
      <c r="K742" s="591" t="str">
        <f t="shared" si="32"/>
        <v xml:space="preserve"> </v>
      </c>
    </row>
    <row r="743" spans="1:11" ht="21" customHeight="1" x14ac:dyDescent="0.3">
      <c r="A743" s="888"/>
      <c r="B743" s="677"/>
      <c r="C743" s="586"/>
      <c r="D743" s="678"/>
      <c r="E743" s="679"/>
      <c r="F743" s="164"/>
      <c r="G743" s="587"/>
      <c r="H743" s="884" t="str">
        <f t="shared" si="33"/>
        <v xml:space="preserve"> </v>
      </c>
      <c r="I743" s="157" t="str">
        <f t="shared" si="30"/>
        <v xml:space="preserve"> </v>
      </c>
      <c r="J743" s="590" t="str">
        <f t="shared" si="31"/>
        <v xml:space="preserve"> </v>
      </c>
      <c r="K743" s="591" t="str">
        <f t="shared" si="32"/>
        <v xml:space="preserve"> </v>
      </c>
    </row>
    <row r="744" spans="1:11" ht="21" customHeight="1" x14ac:dyDescent="0.3">
      <c r="A744" s="888"/>
      <c r="B744" s="677"/>
      <c r="C744" s="586"/>
      <c r="D744" s="678"/>
      <c r="E744" s="679"/>
      <c r="F744" s="164"/>
      <c r="G744" s="587"/>
      <c r="H744" s="884" t="str">
        <f t="shared" si="33"/>
        <v xml:space="preserve"> </v>
      </c>
      <c r="I744" s="157" t="str">
        <f t="shared" si="30"/>
        <v xml:space="preserve"> </v>
      </c>
      <c r="J744" s="590" t="str">
        <f t="shared" si="31"/>
        <v xml:space="preserve"> </v>
      </c>
      <c r="K744" s="591" t="str">
        <f t="shared" si="32"/>
        <v xml:space="preserve"> </v>
      </c>
    </row>
    <row r="745" spans="1:11" ht="21" customHeight="1" x14ac:dyDescent="0.3">
      <c r="A745" s="888"/>
      <c r="B745" s="677"/>
      <c r="C745" s="586"/>
      <c r="D745" s="678"/>
      <c r="E745" s="679"/>
      <c r="F745" s="164"/>
      <c r="G745" s="587"/>
      <c r="H745" s="884" t="str">
        <f t="shared" si="33"/>
        <v xml:space="preserve"> </v>
      </c>
      <c r="I745" s="157" t="str">
        <f t="shared" si="30"/>
        <v xml:space="preserve"> </v>
      </c>
      <c r="J745" s="590" t="str">
        <f t="shared" si="31"/>
        <v xml:space="preserve"> </v>
      </c>
      <c r="K745" s="591" t="str">
        <f t="shared" si="32"/>
        <v xml:space="preserve"> </v>
      </c>
    </row>
    <row r="746" spans="1:11" ht="21" customHeight="1" x14ac:dyDescent="0.3">
      <c r="A746" s="888"/>
      <c r="B746" s="677"/>
      <c r="C746" s="586"/>
      <c r="D746" s="678"/>
      <c r="E746" s="679"/>
      <c r="F746" s="164"/>
      <c r="G746" s="587"/>
      <c r="H746" s="884" t="str">
        <f t="shared" si="33"/>
        <v xml:space="preserve"> </v>
      </c>
      <c r="I746" s="157" t="str">
        <f t="shared" si="30"/>
        <v xml:space="preserve"> </v>
      </c>
      <c r="J746" s="590" t="str">
        <f t="shared" si="31"/>
        <v xml:space="preserve"> </v>
      </c>
      <c r="K746" s="591" t="str">
        <f t="shared" si="32"/>
        <v xml:space="preserve"> </v>
      </c>
    </row>
    <row r="747" spans="1:11" ht="21" customHeight="1" x14ac:dyDescent="0.3">
      <c r="A747" s="888"/>
      <c r="B747" s="677"/>
      <c r="C747" s="586"/>
      <c r="D747" s="678"/>
      <c r="E747" s="679"/>
      <c r="F747" s="164"/>
      <c r="G747" s="587"/>
      <c r="H747" s="884" t="str">
        <f t="shared" si="33"/>
        <v xml:space="preserve"> </v>
      </c>
      <c r="I747" s="157" t="str">
        <f t="shared" si="30"/>
        <v xml:space="preserve"> </v>
      </c>
      <c r="J747" s="590" t="str">
        <f t="shared" si="31"/>
        <v xml:space="preserve"> </v>
      </c>
      <c r="K747" s="591" t="str">
        <f t="shared" si="32"/>
        <v xml:space="preserve"> </v>
      </c>
    </row>
    <row r="748" spans="1:11" ht="21" customHeight="1" x14ac:dyDescent="0.3">
      <c r="A748" s="888"/>
      <c r="B748" s="677"/>
      <c r="C748" s="586"/>
      <c r="D748" s="678"/>
      <c r="E748" s="679"/>
      <c r="F748" s="164"/>
      <c r="G748" s="587"/>
      <c r="H748" s="884" t="str">
        <f t="shared" si="33"/>
        <v xml:space="preserve"> </v>
      </c>
      <c r="I748" s="157" t="str">
        <f t="shared" si="30"/>
        <v xml:space="preserve"> </v>
      </c>
      <c r="J748" s="590" t="str">
        <f t="shared" si="31"/>
        <v xml:space="preserve"> </v>
      </c>
      <c r="K748" s="591" t="str">
        <f t="shared" si="32"/>
        <v xml:space="preserve"> </v>
      </c>
    </row>
    <row r="749" spans="1:11" ht="21" customHeight="1" x14ac:dyDescent="0.3">
      <c r="A749" s="888"/>
      <c r="B749" s="677"/>
      <c r="C749" s="586"/>
      <c r="D749" s="678"/>
      <c r="E749" s="679"/>
      <c r="F749" s="164"/>
      <c r="G749" s="587"/>
      <c r="H749" s="884" t="str">
        <f t="shared" si="33"/>
        <v xml:space="preserve"> </v>
      </c>
      <c r="I749" s="157" t="str">
        <f t="shared" si="30"/>
        <v xml:space="preserve"> </v>
      </c>
      <c r="J749" s="590" t="str">
        <f t="shared" si="31"/>
        <v xml:space="preserve"> </v>
      </c>
      <c r="K749" s="591" t="str">
        <f t="shared" si="32"/>
        <v xml:space="preserve"> </v>
      </c>
    </row>
    <row r="750" spans="1:11" ht="21" customHeight="1" x14ac:dyDescent="0.3">
      <c r="A750" s="888"/>
      <c r="B750" s="677"/>
      <c r="C750" s="586"/>
      <c r="D750" s="678"/>
      <c r="E750" s="679"/>
      <c r="F750" s="164"/>
      <c r="G750" s="587"/>
      <c r="H750" s="884" t="str">
        <f t="shared" si="33"/>
        <v xml:space="preserve"> </v>
      </c>
      <c r="I750" s="157" t="str">
        <f t="shared" si="30"/>
        <v xml:space="preserve"> </v>
      </c>
      <c r="J750" s="590" t="str">
        <f t="shared" si="31"/>
        <v xml:space="preserve"> </v>
      </c>
      <c r="K750" s="591" t="str">
        <f t="shared" si="32"/>
        <v xml:space="preserve"> </v>
      </c>
    </row>
    <row r="751" spans="1:11" ht="21" customHeight="1" x14ac:dyDescent="0.3">
      <c r="A751" s="888"/>
      <c r="B751" s="677"/>
      <c r="C751" s="586"/>
      <c r="D751" s="678"/>
      <c r="E751" s="679"/>
      <c r="F751" s="164"/>
      <c r="G751" s="587"/>
      <c r="H751" s="884" t="str">
        <f t="shared" si="33"/>
        <v xml:space="preserve"> </v>
      </c>
      <c r="I751" s="157" t="str">
        <f t="shared" si="30"/>
        <v xml:space="preserve"> </v>
      </c>
      <c r="J751" s="590" t="str">
        <f t="shared" si="31"/>
        <v xml:space="preserve"> </v>
      </c>
      <c r="K751" s="591" t="str">
        <f t="shared" si="32"/>
        <v xml:space="preserve"> </v>
      </c>
    </row>
    <row r="752" spans="1:11" ht="21" customHeight="1" x14ac:dyDescent="0.3">
      <c r="A752" s="888"/>
      <c r="B752" s="677"/>
      <c r="C752" s="586"/>
      <c r="D752" s="678"/>
      <c r="E752" s="679"/>
      <c r="F752" s="164"/>
      <c r="G752" s="587"/>
      <c r="H752" s="884" t="str">
        <f t="shared" si="33"/>
        <v xml:space="preserve"> </v>
      </c>
      <c r="I752" s="157" t="str">
        <f t="shared" si="30"/>
        <v xml:space="preserve"> </v>
      </c>
      <c r="J752" s="590" t="str">
        <f t="shared" si="31"/>
        <v xml:space="preserve"> </v>
      </c>
      <c r="K752" s="591" t="str">
        <f t="shared" si="32"/>
        <v xml:space="preserve"> </v>
      </c>
    </row>
    <row r="753" spans="1:11" ht="21" customHeight="1" x14ac:dyDescent="0.3">
      <c r="A753" s="888"/>
      <c r="B753" s="677"/>
      <c r="C753" s="586"/>
      <c r="D753" s="678"/>
      <c r="E753" s="679"/>
      <c r="F753" s="164"/>
      <c r="G753" s="587"/>
      <c r="H753" s="884" t="str">
        <f t="shared" si="33"/>
        <v xml:space="preserve"> </v>
      </c>
      <c r="I753" s="157" t="str">
        <f t="shared" si="30"/>
        <v xml:space="preserve"> </v>
      </c>
      <c r="J753" s="590" t="str">
        <f t="shared" si="31"/>
        <v xml:space="preserve"> </v>
      </c>
      <c r="K753" s="591" t="str">
        <f t="shared" si="32"/>
        <v xml:space="preserve"> </v>
      </c>
    </row>
    <row r="754" spans="1:11" ht="21" customHeight="1" x14ac:dyDescent="0.3">
      <c r="A754" s="888"/>
      <c r="B754" s="677"/>
      <c r="C754" s="586"/>
      <c r="D754" s="678"/>
      <c r="E754" s="679"/>
      <c r="F754" s="164"/>
      <c r="G754" s="587"/>
      <c r="H754" s="884" t="str">
        <f t="shared" si="33"/>
        <v xml:space="preserve"> </v>
      </c>
      <c r="I754" s="157" t="str">
        <f t="shared" si="30"/>
        <v xml:space="preserve"> </v>
      </c>
      <c r="J754" s="590" t="str">
        <f t="shared" si="31"/>
        <v xml:space="preserve"> </v>
      </c>
      <c r="K754" s="591" t="str">
        <f t="shared" si="32"/>
        <v xml:space="preserve"> </v>
      </c>
    </row>
    <row r="755" spans="1:11" ht="21" customHeight="1" x14ac:dyDescent="0.3">
      <c r="A755" s="888"/>
      <c r="B755" s="677"/>
      <c r="C755" s="586"/>
      <c r="D755" s="678"/>
      <c r="E755" s="679"/>
      <c r="F755" s="164"/>
      <c r="G755" s="587"/>
      <c r="H755" s="884" t="str">
        <f t="shared" si="33"/>
        <v xml:space="preserve"> </v>
      </c>
      <c r="I755" s="157" t="str">
        <f t="shared" si="30"/>
        <v xml:space="preserve"> </v>
      </c>
      <c r="J755" s="590" t="str">
        <f t="shared" si="31"/>
        <v xml:space="preserve"> </v>
      </c>
      <c r="K755" s="591" t="str">
        <f t="shared" si="32"/>
        <v xml:space="preserve"> </v>
      </c>
    </row>
    <row r="756" spans="1:11" ht="21" customHeight="1" x14ac:dyDescent="0.3">
      <c r="A756" s="888"/>
      <c r="B756" s="677"/>
      <c r="C756" s="586"/>
      <c r="D756" s="678"/>
      <c r="E756" s="679"/>
      <c r="F756" s="164"/>
      <c r="G756" s="587"/>
      <c r="H756" s="884" t="str">
        <f t="shared" si="33"/>
        <v xml:space="preserve"> </v>
      </c>
      <c r="I756" s="157" t="str">
        <f t="shared" si="30"/>
        <v xml:space="preserve"> </v>
      </c>
      <c r="J756" s="590" t="str">
        <f t="shared" si="31"/>
        <v xml:space="preserve"> </v>
      </c>
      <c r="K756" s="591" t="str">
        <f t="shared" si="32"/>
        <v xml:space="preserve"> </v>
      </c>
    </row>
    <row r="757" spans="1:11" ht="21" customHeight="1" x14ac:dyDescent="0.3">
      <c r="A757" s="888"/>
      <c r="B757" s="677"/>
      <c r="C757" s="586"/>
      <c r="D757" s="678"/>
      <c r="E757" s="679"/>
      <c r="F757" s="164"/>
      <c r="G757" s="587"/>
      <c r="H757" s="884" t="str">
        <f t="shared" si="33"/>
        <v xml:space="preserve"> </v>
      </c>
      <c r="I757" s="157" t="str">
        <f t="shared" si="30"/>
        <v xml:space="preserve"> </v>
      </c>
      <c r="J757" s="590" t="str">
        <f t="shared" si="31"/>
        <v xml:space="preserve"> </v>
      </c>
      <c r="K757" s="591" t="str">
        <f t="shared" si="32"/>
        <v xml:space="preserve"> </v>
      </c>
    </row>
    <row r="758" spans="1:11" ht="21" customHeight="1" x14ac:dyDescent="0.3">
      <c r="A758" s="888"/>
      <c r="B758" s="677"/>
      <c r="C758" s="586"/>
      <c r="D758" s="678"/>
      <c r="E758" s="679"/>
      <c r="F758" s="164"/>
      <c r="G758" s="587"/>
      <c r="H758" s="884" t="str">
        <f t="shared" si="33"/>
        <v xml:space="preserve"> </v>
      </c>
      <c r="I758" s="157" t="str">
        <f t="shared" si="30"/>
        <v xml:space="preserve"> </v>
      </c>
      <c r="J758" s="590" t="str">
        <f t="shared" si="31"/>
        <v xml:space="preserve"> </v>
      </c>
      <c r="K758" s="591" t="str">
        <f t="shared" si="32"/>
        <v xml:space="preserve"> </v>
      </c>
    </row>
    <row r="759" spans="1:11" ht="21" customHeight="1" x14ac:dyDescent="0.3">
      <c r="A759" s="888"/>
      <c r="B759" s="677"/>
      <c r="C759" s="586"/>
      <c r="D759" s="678"/>
      <c r="E759" s="679"/>
      <c r="F759" s="164"/>
      <c r="G759" s="587"/>
      <c r="H759" s="884" t="str">
        <f t="shared" si="33"/>
        <v xml:space="preserve"> </v>
      </c>
      <c r="I759" s="157" t="str">
        <f t="shared" si="30"/>
        <v xml:space="preserve"> </v>
      </c>
      <c r="J759" s="590" t="str">
        <f t="shared" si="31"/>
        <v xml:space="preserve"> </v>
      </c>
      <c r="K759" s="591" t="str">
        <f t="shared" si="32"/>
        <v xml:space="preserve"> </v>
      </c>
    </row>
    <row r="760" spans="1:11" ht="21" customHeight="1" x14ac:dyDescent="0.3">
      <c r="A760" s="888"/>
      <c r="B760" s="677"/>
      <c r="C760" s="586"/>
      <c r="D760" s="678"/>
      <c r="E760" s="679"/>
      <c r="F760" s="164"/>
      <c r="G760" s="587"/>
      <c r="H760" s="884" t="str">
        <f t="shared" si="33"/>
        <v xml:space="preserve"> </v>
      </c>
      <c r="I760" s="157" t="str">
        <f t="shared" si="30"/>
        <v xml:space="preserve"> </v>
      </c>
      <c r="J760" s="590" t="str">
        <f t="shared" si="31"/>
        <v xml:space="preserve"> </v>
      </c>
      <c r="K760" s="591" t="str">
        <f t="shared" si="32"/>
        <v xml:space="preserve"> </v>
      </c>
    </row>
    <row r="761" spans="1:11" ht="21" customHeight="1" x14ac:dyDescent="0.3">
      <c r="A761" s="888"/>
      <c r="B761" s="677"/>
      <c r="C761" s="586"/>
      <c r="D761" s="678"/>
      <c r="E761" s="679"/>
      <c r="F761" s="164"/>
      <c r="G761" s="587"/>
      <c r="H761" s="884" t="str">
        <f t="shared" si="33"/>
        <v xml:space="preserve"> </v>
      </c>
      <c r="I761" s="157" t="str">
        <f t="shared" si="30"/>
        <v xml:space="preserve"> </v>
      </c>
      <c r="J761" s="590" t="str">
        <f t="shared" si="31"/>
        <v xml:space="preserve"> </v>
      </c>
      <c r="K761" s="591" t="str">
        <f t="shared" si="32"/>
        <v xml:space="preserve"> </v>
      </c>
    </row>
    <row r="762" spans="1:11" ht="21" customHeight="1" x14ac:dyDescent="0.3">
      <c r="A762" s="888"/>
      <c r="B762" s="677"/>
      <c r="C762" s="586"/>
      <c r="D762" s="678"/>
      <c r="E762" s="679"/>
      <c r="F762" s="164"/>
      <c r="G762" s="587"/>
      <c r="H762" s="884" t="str">
        <f t="shared" si="33"/>
        <v xml:space="preserve"> </v>
      </c>
      <c r="I762" s="157" t="str">
        <f t="shared" si="30"/>
        <v xml:space="preserve"> </v>
      </c>
      <c r="J762" s="590" t="str">
        <f t="shared" si="31"/>
        <v xml:space="preserve"> </v>
      </c>
      <c r="K762" s="591" t="str">
        <f t="shared" si="32"/>
        <v xml:space="preserve"> </v>
      </c>
    </row>
    <row r="763" spans="1:11" ht="21" customHeight="1" x14ac:dyDescent="0.3">
      <c r="A763" s="888"/>
      <c r="B763" s="677"/>
      <c r="C763" s="586"/>
      <c r="D763" s="678"/>
      <c r="E763" s="679"/>
      <c r="F763" s="164"/>
      <c r="G763" s="587"/>
      <c r="H763" s="884" t="str">
        <f t="shared" si="33"/>
        <v xml:space="preserve"> </v>
      </c>
      <c r="I763" s="157" t="str">
        <f t="shared" si="30"/>
        <v xml:space="preserve"> </v>
      </c>
      <c r="J763" s="590" t="str">
        <f t="shared" si="31"/>
        <v xml:space="preserve"> </v>
      </c>
      <c r="K763" s="591" t="str">
        <f t="shared" si="32"/>
        <v xml:space="preserve"> </v>
      </c>
    </row>
    <row r="764" spans="1:11" ht="21" customHeight="1" x14ac:dyDescent="0.3">
      <c r="A764" s="888"/>
      <c r="B764" s="677"/>
      <c r="C764" s="586"/>
      <c r="D764" s="678"/>
      <c r="E764" s="679"/>
      <c r="F764" s="164"/>
      <c r="G764" s="587"/>
      <c r="H764" s="884" t="str">
        <f t="shared" si="33"/>
        <v xml:space="preserve"> </v>
      </c>
      <c r="I764" s="157" t="str">
        <f t="shared" si="30"/>
        <v xml:space="preserve"> </v>
      </c>
      <c r="J764" s="590" t="str">
        <f t="shared" si="31"/>
        <v xml:space="preserve"> </v>
      </c>
      <c r="K764" s="591" t="str">
        <f t="shared" si="32"/>
        <v xml:space="preserve"> </v>
      </c>
    </row>
    <row r="765" spans="1:11" ht="21" customHeight="1" x14ac:dyDescent="0.3">
      <c r="A765" s="888"/>
      <c r="B765" s="677"/>
      <c r="C765" s="586"/>
      <c r="D765" s="678"/>
      <c r="E765" s="679"/>
      <c r="F765" s="164"/>
      <c r="G765" s="587"/>
      <c r="H765" s="884" t="str">
        <f t="shared" si="33"/>
        <v xml:space="preserve"> </v>
      </c>
      <c r="I765" s="157" t="str">
        <f t="shared" si="30"/>
        <v xml:space="preserve"> </v>
      </c>
      <c r="J765" s="590" t="str">
        <f t="shared" si="31"/>
        <v xml:space="preserve"> </v>
      </c>
      <c r="K765" s="591" t="str">
        <f t="shared" si="32"/>
        <v xml:space="preserve"> </v>
      </c>
    </row>
    <row r="766" spans="1:11" ht="21" customHeight="1" x14ac:dyDescent="0.3">
      <c r="A766" s="888"/>
      <c r="B766" s="677"/>
      <c r="C766" s="586"/>
      <c r="D766" s="678"/>
      <c r="E766" s="679"/>
      <c r="F766" s="164"/>
      <c r="G766" s="587"/>
      <c r="H766" s="884" t="str">
        <f t="shared" si="33"/>
        <v xml:space="preserve"> </v>
      </c>
      <c r="I766" s="157" t="str">
        <f t="shared" si="30"/>
        <v xml:space="preserve"> </v>
      </c>
      <c r="J766" s="590" t="str">
        <f t="shared" si="31"/>
        <v xml:space="preserve"> </v>
      </c>
      <c r="K766" s="591" t="str">
        <f t="shared" si="32"/>
        <v xml:space="preserve"> </v>
      </c>
    </row>
    <row r="767" spans="1:11" ht="21" customHeight="1" x14ac:dyDescent="0.3">
      <c r="A767" s="888"/>
      <c r="B767" s="677"/>
      <c r="C767" s="586"/>
      <c r="D767" s="678"/>
      <c r="E767" s="679"/>
      <c r="F767" s="164"/>
      <c r="G767" s="587"/>
      <c r="H767" s="884" t="str">
        <f t="shared" si="33"/>
        <v xml:space="preserve"> </v>
      </c>
      <c r="I767" s="157" t="str">
        <f t="shared" si="30"/>
        <v xml:space="preserve"> </v>
      </c>
      <c r="J767" s="590" t="str">
        <f t="shared" si="31"/>
        <v xml:space="preserve"> </v>
      </c>
      <c r="K767" s="591" t="str">
        <f t="shared" si="32"/>
        <v xml:space="preserve"> </v>
      </c>
    </row>
    <row r="768" spans="1:11" ht="21" customHeight="1" x14ac:dyDescent="0.3">
      <c r="A768" s="888"/>
      <c r="B768" s="677"/>
      <c r="C768" s="586"/>
      <c r="D768" s="678"/>
      <c r="E768" s="679"/>
      <c r="F768" s="164"/>
      <c r="G768" s="587"/>
      <c r="H768" s="884" t="str">
        <f t="shared" si="33"/>
        <v xml:space="preserve"> </v>
      </c>
      <c r="I768" s="157" t="str">
        <f t="shared" si="30"/>
        <v xml:space="preserve"> </v>
      </c>
      <c r="J768" s="590" t="str">
        <f t="shared" si="31"/>
        <v xml:space="preserve"> </v>
      </c>
      <c r="K768" s="591" t="str">
        <f t="shared" si="32"/>
        <v xml:space="preserve"> </v>
      </c>
    </row>
    <row r="769" spans="1:11" ht="21" customHeight="1" x14ac:dyDescent="0.3">
      <c r="A769" s="888"/>
      <c r="B769" s="677"/>
      <c r="C769" s="586"/>
      <c r="D769" s="678"/>
      <c r="E769" s="679"/>
      <c r="F769" s="164"/>
      <c r="G769" s="587"/>
      <c r="H769" s="884" t="str">
        <f t="shared" si="33"/>
        <v xml:space="preserve"> </v>
      </c>
      <c r="I769" s="157" t="str">
        <f t="shared" ref="I769:I832" si="34">IF($D769="Заплыв №","РЕЗУЛЬТАТ"," ")</f>
        <v xml:space="preserve"> </v>
      </c>
      <c r="J769" s="590" t="str">
        <f t="shared" ref="J769:J832" si="35">IF($D769="Заплыв №","ФИНИШ"," ")</f>
        <v xml:space="preserve"> </v>
      </c>
      <c r="K769" s="591" t="str">
        <f t="shared" ref="K769:K832" si="36">IF($D769="Заплыв №","ПРИМ."," ")</f>
        <v xml:space="preserve"> </v>
      </c>
    </row>
    <row r="770" spans="1:11" ht="21" customHeight="1" x14ac:dyDescent="0.3">
      <c r="A770" s="888"/>
      <c r="B770" s="677"/>
      <c r="C770" s="586"/>
      <c r="D770" s="678"/>
      <c r="E770" s="679"/>
      <c r="F770" s="164"/>
      <c r="G770" s="587"/>
      <c r="H770" s="884" t="str">
        <f t="shared" si="33"/>
        <v xml:space="preserve"> </v>
      </c>
      <c r="I770" s="157" t="str">
        <f t="shared" si="34"/>
        <v xml:space="preserve"> </v>
      </c>
      <c r="J770" s="590" t="str">
        <f t="shared" si="35"/>
        <v xml:space="preserve"> </v>
      </c>
      <c r="K770" s="591" t="str">
        <f t="shared" si="36"/>
        <v xml:space="preserve"> </v>
      </c>
    </row>
    <row r="771" spans="1:11" ht="21" customHeight="1" x14ac:dyDescent="0.3">
      <c r="A771" s="888"/>
      <c r="B771" s="677"/>
      <c r="C771" s="586"/>
      <c r="D771" s="678"/>
      <c r="E771" s="679"/>
      <c r="F771" s="164"/>
      <c r="G771" s="587"/>
      <c r="H771" s="884" t="str">
        <f t="shared" ref="H771:H834" si="37">IF(ISBLANK(A771)," ",A771)</f>
        <v xml:space="preserve"> </v>
      </c>
      <c r="I771" s="157" t="str">
        <f t="shared" si="34"/>
        <v xml:space="preserve"> </v>
      </c>
      <c r="J771" s="590" t="str">
        <f t="shared" si="35"/>
        <v xml:space="preserve"> </v>
      </c>
      <c r="K771" s="591" t="str">
        <f t="shared" si="36"/>
        <v xml:space="preserve"> </v>
      </c>
    </row>
    <row r="772" spans="1:11" ht="21" customHeight="1" x14ac:dyDescent="0.3">
      <c r="A772" s="888"/>
      <c r="B772" s="677"/>
      <c r="C772" s="586"/>
      <c r="D772" s="678"/>
      <c r="E772" s="679"/>
      <c r="F772" s="164"/>
      <c r="G772" s="587"/>
      <c r="H772" s="884" t="str">
        <f t="shared" si="37"/>
        <v xml:space="preserve"> </v>
      </c>
      <c r="I772" s="157" t="str">
        <f t="shared" si="34"/>
        <v xml:space="preserve"> </v>
      </c>
      <c r="J772" s="590" t="str">
        <f t="shared" si="35"/>
        <v xml:space="preserve"> </v>
      </c>
      <c r="K772" s="591" t="str">
        <f t="shared" si="36"/>
        <v xml:space="preserve"> </v>
      </c>
    </row>
    <row r="773" spans="1:11" ht="21" customHeight="1" x14ac:dyDescent="0.3">
      <c r="A773" s="888"/>
      <c r="B773" s="677"/>
      <c r="C773" s="586"/>
      <c r="D773" s="678"/>
      <c r="E773" s="679"/>
      <c r="F773" s="164"/>
      <c r="G773" s="587"/>
      <c r="H773" s="884" t="str">
        <f t="shared" si="37"/>
        <v xml:space="preserve"> </v>
      </c>
      <c r="I773" s="157" t="str">
        <f t="shared" si="34"/>
        <v xml:space="preserve"> </v>
      </c>
      <c r="J773" s="590" t="str">
        <f t="shared" si="35"/>
        <v xml:space="preserve"> </v>
      </c>
      <c r="K773" s="591" t="str">
        <f t="shared" si="36"/>
        <v xml:space="preserve"> </v>
      </c>
    </row>
    <row r="774" spans="1:11" ht="21" customHeight="1" x14ac:dyDescent="0.3">
      <c r="A774" s="888"/>
      <c r="B774" s="677"/>
      <c r="C774" s="586"/>
      <c r="D774" s="678"/>
      <c r="E774" s="679"/>
      <c r="F774" s="164"/>
      <c r="G774" s="587"/>
      <c r="H774" s="884" t="str">
        <f t="shared" si="37"/>
        <v xml:space="preserve"> </v>
      </c>
      <c r="I774" s="157" t="str">
        <f t="shared" si="34"/>
        <v xml:space="preserve"> </v>
      </c>
      <c r="J774" s="590" t="str">
        <f t="shared" si="35"/>
        <v xml:space="preserve"> </v>
      </c>
      <c r="K774" s="591" t="str">
        <f t="shared" si="36"/>
        <v xml:space="preserve"> </v>
      </c>
    </row>
    <row r="775" spans="1:11" ht="21" customHeight="1" x14ac:dyDescent="0.3">
      <c r="A775" s="888"/>
      <c r="B775" s="677"/>
      <c r="C775" s="586"/>
      <c r="D775" s="678"/>
      <c r="E775" s="679"/>
      <c r="F775" s="164"/>
      <c r="G775" s="587"/>
      <c r="H775" s="884" t="str">
        <f t="shared" si="37"/>
        <v xml:space="preserve"> </v>
      </c>
      <c r="I775" s="157" t="str">
        <f t="shared" si="34"/>
        <v xml:space="preserve"> </v>
      </c>
      <c r="J775" s="590" t="str">
        <f t="shared" si="35"/>
        <v xml:space="preserve"> </v>
      </c>
      <c r="K775" s="591" t="str">
        <f t="shared" si="36"/>
        <v xml:space="preserve"> </v>
      </c>
    </row>
    <row r="776" spans="1:11" ht="21" customHeight="1" x14ac:dyDescent="0.3">
      <c r="A776" s="888"/>
      <c r="B776" s="677"/>
      <c r="C776" s="586"/>
      <c r="D776" s="678"/>
      <c r="E776" s="679"/>
      <c r="F776" s="164"/>
      <c r="G776" s="587"/>
      <c r="H776" s="884" t="str">
        <f t="shared" si="37"/>
        <v xml:space="preserve"> </v>
      </c>
      <c r="I776" s="157" t="str">
        <f t="shared" si="34"/>
        <v xml:space="preserve"> </v>
      </c>
      <c r="J776" s="590" t="str">
        <f t="shared" si="35"/>
        <v xml:space="preserve"> </v>
      </c>
      <c r="K776" s="591" t="str">
        <f t="shared" si="36"/>
        <v xml:space="preserve"> </v>
      </c>
    </row>
    <row r="777" spans="1:11" ht="21" customHeight="1" x14ac:dyDescent="0.3">
      <c r="A777" s="888"/>
      <c r="B777" s="677"/>
      <c r="C777" s="586"/>
      <c r="D777" s="678"/>
      <c r="E777" s="679"/>
      <c r="F777" s="164"/>
      <c r="G777" s="587"/>
      <c r="H777" s="884" t="str">
        <f t="shared" si="37"/>
        <v xml:space="preserve"> </v>
      </c>
      <c r="I777" s="157" t="str">
        <f t="shared" si="34"/>
        <v xml:space="preserve"> </v>
      </c>
      <c r="J777" s="590" t="str">
        <f t="shared" si="35"/>
        <v xml:space="preserve"> </v>
      </c>
      <c r="K777" s="591" t="str">
        <f t="shared" si="36"/>
        <v xml:space="preserve"> </v>
      </c>
    </row>
    <row r="778" spans="1:11" ht="21" customHeight="1" x14ac:dyDescent="0.3">
      <c r="A778" s="888"/>
      <c r="B778" s="677"/>
      <c r="C778" s="586"/>
      <c r="D778" s="678"/>
      <c r="E778" s="679"/>
      <c r="F778" s="164"/>
      <c r="G778" s="587"/>
      <c r="H778" s="884" t="str">
        <f t="shared" si="37"/>
        <v xml:space="preserve"> </v>
      </c>
      <c r="I778" s="157" t="str">
        <f t="shared" si="34"/>
        <v xml:space="preserve"> </v>
      </c>
      <c r="J778" s="590" t="str">
        <f t="shared" si="35"/>
        <v xml:space="preserve"> </v>
      </c>
      <c r="K778" s="591" t="str">
        <f t="shared" si="36"/>
        <v xml:space="preserve"> </v>
      </c>
    </row>
    <row r="779" spans="1:11" ht="21" customHeight="1" x14ac:dyDescent="0.3">
      <c r="A779" s="888"/>
      <c r="B779" s="677"/>
      <c r="C779" s="586"/>
      <c r="D779" s="678"/>
      <c r="E779" s="679"/>
      <c r="F779" s="164"/>
      <c r="G779" s="587"/>
      <c r="H779" s="884" t="str">
        <f t="shared" si="37"/>
        <v xml:space="preserve"> </v>
      </c>
      <c r="I779" s="157" t="str">
        <f t="shared" si="34"/>
        <v xml:space="preserve"> </v>
      </c>
      <c r="J779" s="590" t="str">
        <f t="shared" si="35"/>
        <v xml:space="preserve"> </v>
      </c>
      <c r="K779" s="591" t="str">
        <f t="shared" si="36"/>
        <v xml:space="preserve"> </v>
      </c>
    </row>
    <row r="780" spans="1:11" ht="21" customHeight="1" x14ac:dyDescent="0.3">
      <c r="A780" s="888"/>
      <c r="B780" s="677"/>
      <c r="C780" s="586"/>
      <c r="D780" s="678"/>
      <c r="E780" s="679"/>
      <c r="F780" s="164"/>
      <c r="G780" s="587"/>
      <c r="H780" s="884" t="str">
        <f t="shared" si="37"/>
        <v xml:space="preserve"> </v>
      </c>
      <c r="I780" s="157" t="str">
        <f t="shared" si="34"/>
        <v xml:space="preserve"> </v>
      </c>
      <c r="J780" s="590" t="str">
        <f t="shared" si="35"/>
        <v xml:space="preserve"> </v>
      </c>
      <c r="K780" s="591" t="str">
        <f t="shared" si="36"/>
        <v xml:space="preserve"> </v>
      </c>
    </row>
    <row r="781" spans="1:11" ht="21" customHeight="1" x14ac:dyDescent="0.3">
      <c r="A781" s="888"/>
      <c r="B781" s="677"/>
      <c r="C781" s="586"/>
      <c r="D781" s="678"/>
      <c r="E781" s="679"/>
      <c r="F781" s="164"/>
      <c r="G781" s="587"/>
      <c r="H781" s="884" t="str">
        <f t="shared" si="37"/>
        <v xml:space="preserve"> </v>
      </c>
      <c r="I781" s="157" t="str">
        <f t="shared" si="34"/>
        <v xml:space="preserve"> </v>
      </c>
      <c r="J781" s="590" t="str">
        <f t="shared" si="35"/>
        <v xml:space="preserve"> </v>
      </c>
      <c r="K781" s="591" t="str">
        <f t="shared" si="36"/>
        <v xml:space="preserve"> </v>
      </c>
    </row>
    <row r="782" spans="1:11" ht="21" customHeight="1" x14ac:dyDescent="0.3">
      <c r="A782" s="888"/>
      <c r="B782" s="677"/>
      <c r="C782" s="586"/>
      <c r="D782" s="678"/>
      <c r="E782" s="679"/>
      <c r="F782" s="164"/>
      <c r="G782" s="587"/>
      <c r="H782" s="884" t="str">
        <f t="shared" si="37"/>
        <v xml:space="preserve"> </v>
      </c>
      <c r="I782" s="157" t="str">
        <f t="shared" si="34"/>
        <v xml:space="preserve"> </v>
      </c>
      <c r="J782" s="590" t="str">
        <f t="shared" si="35"/>
        <v xml:space="preserve"> </v>
      </c>
      <c r="K782" s="591" t="str">
        <f t="shared" si="36"/>
        <v xml:space="preserve"> </v>
      </c>
    </row>
    <row r="783" spans="1:11" ht="21" customHeight="1" x14ac:dyDescent="0.3">
      <c r="A783" s="888"/>
      <c r="B783" s="677"/>
      <c r="C783" s="586"/>
      <c r="D783" s="678"/>
      <c r="E783" s="679"/>
      <c r="F783" s="164"/>
      <c r="G783" s="587"/>
      <c r="H783" s="884" t="str">
        <f t="shared" si="37"/>
        <v xml:space="preserve"> </v>
      </c>
      <c r="I783" s="157" t="str">
        <f t="shared" si="34"/>
        <v xml:space="preserve"> </v>
      </c>
      <c r="J783" s="590" t="str">
        <f t="shared" si="35"/>
        <v xml:space="preserve"> </v>
      </c>
      <c r="K783" s="591" t="str">
        <f t="shared" si="36"/>
        <v xml:space="preserve"> </v>
      </c>
    </row>
    <row r="784" spans="1:11" ht="21" customHeight="1" x14ac:dyDescent="0.3">
      <c r="A784" s="888"/>
      <c r="B784" s="677"/>
      <c r="C784" s="586"/>
      <c r="D784" s="678"/>
      <c r="E784" s="679"/>
      <c r="F784" s="164"/>
      <c r="G784" s="587"/>
      <c r="H784" s="884" t="str">
        <f t="shared" si="37"/>
        <v xml:space="preserve"> </v>
      </c>
      <c r="I784" s="157" t="str">
        <f t="shared" si="34"/>
        <v xml:space="preserve"> </v>
      </c>
      <c r="J784" s="590" t="str">
        <f t="shared" si="35"/>
        <v xml:space="preserve"> </v>
      </c>
      <c r="K784" s="591" t="str">
        <f t="shared" si="36"/>
        <v xml:space="preserve"> </v>
      </c>
    </row>
    <row r="785" spans="1:11" ht="21" customHeight="1" x14ac:dyDescent="0.3">
      <c r="A785" s="888"/>
      <c r="B785" s="677"/>
      <c r="C785" s="586"/>
      <c r="D785" s="678"/>
      <c r="E785" s="679"/>
      <c r="F785" s="164"/>
      <c r="G785" s="587"/>
      <c r="H785" s="884" t="str">
        <f t="shared" si="37"/>
        <v xml:space="preserve"> </v>
      </c>
      <c r="I785" s="157" t="str">
        <f t="shared" si="34"/>
        <v xml:space="preserve"> </v>
      </c>
      <c r="J785" s="590" t="str">
        <f t="shared" si="35"/>
        <v xml:space="preserve"> </v>
      </c>
      <c r="K785" s="591" t="str">
        <f t="shared" si="36"/>
        <v xml:space="preserve"> </v>
      </c>
    </row>
    <row r="786" spans="1:11" ht="21" customHeight="1" x14ac:dyDescent="0.3">
      <c r="A786" s="888"/>
      <c r="B786" s="677"/>
      <c r="C786" s="586"/>
      <c r="D786" s="678"/>
      <c r="E786" s="679"/>
      <c r="F786" s="164"/>
      <c r="G786" s="587"/>
      <c r="H786" s="884" t="str">
        <f t="shared" si="37"/>
        <v xml:space="preserve"> </v>
      </c>
      <c r="I786" s="157" t="str">
        <f t="shared" si="34"/>
        <v xml:space="preserve"> </v>
      </c>
      <c r="J786" s="590" t="str">
        <f t="shared" si="35"/>
        <v xml:space="preserve"> </v>
      </c>
      <c r="K786" s="591" t="str">
        <f t="shared" si="36"/>
        <v xml:space="preserve"> </v>
      </c>
    </row>
    <row r="787" spans="1:11" ht="21" customHeight="1" x14ac:dyDescent="0.3">
      <c r="A787" s="888"/>
      <c r="B787" s="677"/>
      <c r="C787" s="586"/>
      <c r="D787" s="678"/>
      <c r="E787" s="679"/>
      <c r="F787" s="164"/>
      <c r="G787" s="587"/>
      <c r="H787" s="884" t="str">
        <f t="shared" si="37"/>
        <v xml:space="preserve"> </v>
      </c>
      <c r="I787" s="157" t="str">
        <f t="shared" si="34"/>
        <v xml:space="preserve"> </v>
      </c>
      <c r="J787" s="590" t="str">
        <f t="shared" si="35"/>
        <v xml:space="preserve"> </v>
      </c>
      <c r="K787" s="591" t="str">
        <f t="shared" si="36"/>
        <v xml:space="preserve"> </v>
      </c>
    </row>
    <row r="788" spans="1:11" ht="21" customHeight="1" x14ac:dyDescent="0.3">
      <c r="A788" s="888"/>
      <c r="B788" s="677"/>
      <c r="C788" s="586"/>
      <c r="D788" s="678"/>
      <c r="E788" s="679"/>
      <c r="F788" s="164"/>
      <c r="G788" s="587"/>
      <c r="H788" s="884" t="str">
        <f t="shared" si="37"/>
        <v xml:space="preserve"> </v>
      </c>
      <c r="I788" s="157" t="str">
        <f t="shared" si="34"/>
        <v xml:space="preserve"> </v>
      </c>
      <c r="J788" s="590" t="str">
        <f t="shared" si="35"/>
        <v xml:space="preserve"> </v>
      </c>
      <c r="K788" s="591" t="str">
        <f t="shared" si="36"/>
        <v xml:space="preserve"> </v>
      </c>
    </row>
    <row r="789" spans="1:11" ht="21" customHeight="1" x14ac:dyDescent="0.3">
      <c r="A789" s="888"/>
      <c r="B789" s="677"/>
      <c r="C789" s="586"/>
      <c r="D789" s="678"/>
      <c r="E789" s="679"/>
      <c r="F789" s="164"/>
      <c r="G789" s="587"/>
      <c r="H789" s="884" t="str">
        <f t="shared" si="37"/>
        <v xml:space="preserve"> </v>
      </c>
      <c r="I789" s="157" t="str">
        <f t="shared" si="34"/>
        <v xml:space="preserve"> </v>
      </c>
      <c r="J789" s="590" t="str">
        <f t="shared" si="35"/>
        <v xml:space="preserve"> </v>
      </c>
      <c r="K789" s="591" t="str">
        <f t="shared" si="36"/>
        <v xml:space="preserve"> </v>
      </c>
    </row>
    <row r="790" spans="1:11" ht="21" customHeight="1" x14ac:dyDescent="0.3">
      <c r="A790" s="888"/>
      <c r="B790" s="677"/>
      <c r="C790" s="586"/>
      <c r="D790" s="678"/>
      <c r="E790" s="679"/>
      <c r="F790" s="164"/>
      <c r="G790" s="587"/>
      <c r="H790" s="884" t="str">
        <f t="shared" si="37"/>
        <v xml:space="preserve"> </v>
      </c>
      <c r="I790" s="157" t="str">
        <f t="shared" si="34"/>
        <v xml:space="preserve"> </v>
      </c>
      <c r="J790" s="590" t="str">
        <f t="shared" si="35"/>
        <v xml:space="preserve"> </v>
      </c>
      <c r="K790" s="591" t="str">
        <f t="shared" si="36"/>
        <v xml:space="preserve"> </v>
      </c>
    </row>
    <row r="791" spans="1:11" ht="21" customHeight="1" x14ac:dyDescent="0.3">
      <c r="A791" s="888"/>
      <c r="B791" s="677"/>
      <c r="C791" s="586"/>
      <c r="D791" s="678"/>
      <c r="E791" s="679"/>
      <c r="F791" s="164"/>
      <c r="G791" s="587"/>
      <c r="H791" s="884" t="str">
        <f t="shared" si="37"/>
        <v xml:space="preserve"> </v>
      </c>
      <c r="I791" s="157" t="str">
        <f t="shared" si="34"/>
        <v xml:space="preserve"> </v>
      </c>
      <c r="J791" s="590" t="str">
        <f t="shared" si="35"/>
        <v xml:space="preserve"> </v>
      </c>
      <c r="K791" s="591" t="str">
        <f t="shared" si="36"/>
        <v xml:space="preserve"> </v>
      </c>
    </row>
    <row r="792" spans="1:11" ht="21" customHeight="1" x14ac:dyDescent="0.3">
      <c r="A792" s="888"/>
      <c r="B792" s="677"/>
      <c r="C792" s="586"/>
      <c r="D792" s="678"/>
      <c r="E792" s="679"/>
      <c r="F792" s="164"/>
      <c r="G792" s="587"/>
      <c r="H792" s="884" t="str">
        <f t="shared" si="37"/>
        <v xml:space="preserve"> </v>
      </c>
      <c r="I792" s="157" t="str">
        <f t="shared" si="34"/>
        <v xml:space="preserve"> </v>
      </c>
      <c r="J792" s="590" t="str">
        <f t="shared" si="35"/>
        <v xml:space="preserve"> </v>
      </c>
      <c r="K792" s="591" t="str">
        <f t="shared" si="36"/>
        <v xml:space="preserve"> </v>
      </c>
    </row>
    <row r="793" spans="1:11" ht="21" customHeight="1" x14ac:dyDescent="0.3">
      <c r="A793" s="888"/>
      <c r="B793" s="677"/>
      <c r="C793" s="586"/>
      <c r="D793" s="678"/>
      <c r="E793" s="679"/>
      <c r="F793" s="164"/>
      <c r="G793" s="587"/>
      <c r="H793" s="884" t="str">
        <f t="shared" si="37"/>
        <v xml:space="preserve"> </v>
      </c>
      <c r="I793" s="157" t="str">
        <f t="shared" si="34"/>
        <v xml:space="preserve"> </v>
      </c>
      <c r="J793" s="590" t="str">
        <f t="shared" si="35"/>
        <v xml:space="preserve"> </v>
      </c>
      <c r="K793" s="591" t="str">
        <f t="shared" si="36"/>
        <v xml:space="preserve"> </v>
      </c>
    </row>
    <row r="794" spans="1:11" ht="21" customHeight="1" x14ac:dyDescent="0.3">
      <c r="A794" s="888"/>
      <c r="B794" s="677"/>
      <c r="C794" s="586"/>
      <c r="D794" s="678"/>
      <c r="E794" s="679"/>
      <c r="F794" s="164"/>
      <c r="G794" s="587"/>
      <c r="H794" s="884" t="str">
        <f t="shared" si="37"/>
        <v xml:space="preserve"> </v>
      </c>
      <c r="I794" s="157" t="str">
        <f t="shared" si="34"/>
        <v xml:space="preserve"> </v>
      </c>
      <c r="J794" s="590" t="str">
        <f t="shared" si="35"/>
        <v xml:space="preserve"> </v>
      </c>
      <c r="K794" s="591" t="str">
        <f t="shared" si="36"/>
        <v xml:space="preserve"> </v>
      </c>
    </row>
    <row r="795" spans="1:11" ht="21" customHeight="1" x14ac:dyDescent="0.3">
      <c r="A795" s="888"/>
      <c r="B795" s="677"/>
      <c r="C795" s="586"/>
      <c r="D795" s="678"/>
      <c r="E795" s="679"/>
      <c r="F795" s="164"/>
      <c r="G795" s="587"/>
      <c r="H795" s="884" t="str">
        <f t="shared" si="37"/>
        <v xml:space="preserve"> </v>
      </c>
      <c r="I795" s="157" t="str">
        <f t="shared" si="34"/>
        <v xml:space="preserve"> </v>
      </c>
      <c r="J795" s="590" t="str">
        <f t="shared" si="35"/>
        <v xml:space="preserve"> </v>
      </c>
      <c r="K795" s="591" t="str">
        <f t="shared" si="36"/>
        <v xml:space="preserve"> </v>
      </c>
    </row>
    <row r="796" spans="1:11" ht="21" customHeight="1" x14ac:dyDescent="0.3">
      <c r="A796" s="888"/>
      <c r="B796" s="677"/>
      <c r="C796" s="586"/>
      <c r="D796" s="678"/>
      <c r="E796" s="679"/>
      <c r="F796" s="164"/>
      <c r="G796" s="587"/>
      <c r="H796" s="884" t="str">
        <f t="shared" si="37"/>
        <v xml:space="preserve"> </v>
      </c>
      <c r="I796" s="157" t="str">
        <f t="shared" si="34"/>
        <v xml:space="preserve"> </v>
      </c>
      <c r="J796" s="590" t="str">
        <f t="shared" si="35"/>
        <v xml:space="preserve"> </v>
      </c>
      <c r="K796" s="591" t="str">
        <f t="shared" si="36"/>
        <v xml:space="preserve"> </v>
      </c>
    </row>
    <row r="797" spans="1:11" ht="21" customHeight="1" x14ac:dyDescent="0.3">
      <c r="A797" s="888"/>
      <c r="B797" s="677"/>
      <c r="C797" s="586"/>
      <c r="D797" s="678"/>
      <c r="E797" s="679"/>
      <c r="F797" s="164"/>
      <c r="G797" s="587"/>
      <c r="H797" s="884" t="str">
        <f t="shared" si="37"/>
        <v xml:space="preserve"> </v>
      </c>
      <c r="I797" s="157" t="str">
        <f t="shared" si="34"/>
        <v xml:space="preserve"> </v>
      </c>
      <c r="J797" s="590" t="str">
        <f t="shared" si="35"/>
        <v xml:space="preserve"> </v>
      </c>
      <c r="K797" s="591" t="str">
        <f t="shared" si="36"/>
        <v xml:space="preserve"> </v>
      </c>
    </row>
    <row r="798" spans="1:11" ht="21" customHeight="1" x14ac:dyDescent="0.3">
      <c r="A798" s="888"/>
      <c r="B798" s="677"/>
      <c r="C798" s="586"/>
      <c r="D798" s="678"/>
      <c r="E798" s="679"/>
      <c r="F798" s="164"/>
      <c r="G798" s="587"/>
      <c r="H798" s="884" t="str">
        <f t="shared" si="37"/>
        <v xml:space="preserve"> </v>
      </c>
      <c r="I798" s="157" t="str">
        <f t="shared" si="34"/>
        <v xml:space="preserve"> </v>
      </c>
      <c r="J798" s="590" t="str">
        <f t="shared" si="35"/>
        <v xml:space="preserve"> </v>
      </c>
      <c r="K798" s="591" t="str">
        <f t="shared" si="36"/>
        <v xml:space="preserve"> </v>
      </c>
    </row>
    <row r="799" spans="1:11" ht="21" customHeight="1" x14ac:dyDescent="0.3">
      <c r="A799" s="888"/>
      <c r="B799" s="677"/>
      <c r="C799" s="586"/>
      <c r="D799" s="678"/>
      <c r="E799" s="679"/>
      <c r="F799" s="164"/>
      <c r="G799" s="587"/>
      <c r="H799" s="884" t="str">
        <f t="shared" si="37"/>
        <v xml:space="preserve"> </v>
      </c>
      <c r="I799" s="157" t="str">
        <f t="shared" si="34"/>
        <v xml:space="preserve"> </v>
      </c>
      <c r="J799" s="590" t="str">
        <f t="shared" si="35"/>
        <v xml:space="preserve"> </v>
      </c>
      <c r="K799" s="591" t="str">
        <f t="shared" si="36"/>
        <v xml:space="preserve"> </v>
      </c>
    </row>
    <row r="800" spans="1:11" ht="21" customHeight="1" x14ac:dyDescent="0.3">
      <c r="A800" s="888"/>
      <c r="B800" s="677"/>
      <c r="C800" s="586"/>
      <c r="D800" s="678"/>
      <c r="E800" s="679"/>
      <c r="F800" s="164"/>
      <c r="G800" s="587"/>
      <c r="H800" s="884" t="str">
        <f t="shared" si="37"/>
        <v xml:space="preserve"> </v>
      </c>
      <c r="I800" s="157" t="str">
        <f t="shared" si="34"/>
        <v xml:space="preserve"> </v>
      </c>
      <c r="J800" s="590" t="str">
        <f t="shared" si="35"/>
        <v xml:space="preserve"> </v>
      </c>
      <c r="K800" s="591" t="str">
        <f t="shared" si="36"/>
        <v xml:space="preserve"> </v>
      </c>
    </row>
    <row r="801" spans="1:11" ht="21" customHeight="1" x14ac:dyDescent="0.3">
      <c r="A801" s="888"/>
      <c r="B801" s="677"/>
      <c r="C801" s="586"/>
      <c r="D801" s="678"/>
      <c r="E801" s="679"/>
      <c r="F801" s="164"/>
      <c r="G801" s="587"/>
      <c r="H801" s="884" t="str">
        <f t="shared" si="37"/>
        <v xml:space="preserve"> </v>
      </c>
      <c r="I801" s="157" t="str">
        <f t="shared" si="34"/>
        <v xml:space="preserve"> </v>
      </c>
      <c r="J801" s="590" t="str">
        <f t="shared" si="35"/>
        <v xml:space="preserve"> </v>
      </c>
      <c r="K801" s="591" t="str">
        <f t="shared" si="36"/>
        <v xml:space="preserve"> </v>
      </c>
    </row>
    <row r="802" spans="1:11" ht="21" customHeight="1" x14ac:dyDescent="0.3">
      <c r="A802" s="888"/>
      <c r="B802" s="677"/>
      <c r="C802" s="586"/>
      <c r="D802" s="678"/>
      <c r="E802" s="679"/>
      <c r="F802" s="164"/>
      <c r="G802" s="587"/>
      <c r="H802" s="884" t="str">
        <f t="shared" si="37"/>
        <v xml:space="preserve"> </v>
      </c>
      <c r="I802" s="157" t="str">
        <f t="shared" si="34"/>
        <v xml:space="preserve"> </v>
      </c>
      <c r="J802" s="590" t="str">
        <f t="shared" si="35"/>
        <v xml:space="preserve"> </v>
      </c>
      <c r="K802" s="591" t="str">
        <f t="shared" si="36"/>
        <v xml:space="preserve"> </v>
      </c>
    </row>
    <row r="803" spans="1:11" ht="21" customHeight="1" x14ac:dyDescent="0.3">
      <c r="A803" s="888"/>
      <c r="B803" s="677"/>
      <c r="C803" s="586"/>
      <c r="D803" s="678"/>
      <c r="E803" s="679"/>
      <c r="F803" s="164"/>
      <c r="G803" s="587"/>
      <c r="H803" s="884" t="str">
        <f t="shared" si="37"/>
        <v xml:space="preserve"> </v>
      </c>
      <c r="I803" s="157" t="str">
        <f t="shared" si="34"/>
        <v xml:space="preserve"> </v>
      </c>
      <c r="J803" s="590" t="str">
        <f t="shared" si="35"/>
        <v xml:space="preserve"> </v>
      </c>
      <c r="K803" s="591" t="str">
        <f t="shared" si="36"/>
        <v xml:space="preserve"> </v>
      </c>
    </row>
    <row r="804" spans="1:11" ht="21" customHeight="1" x14ac:dyDescent="0.3">
      <c r="A804" s="888"/>
      <c r="B804" s="677"/>
      <c r="C804" s="586"/>
      <c r="D804" s="678"/>
      <c r="E804" s="679"/>
      <c r="F804" s="164"/>
      <c r="G804" s="587"/>
      <c r="H804" s="884" t="str">
        <f t="shared" si="37"/>
        <v xml:space="preserve"> </v>
      </c>
      <c r="I804" s="157" t="str">
        <f t="shared" si="34"/>
        <v xml:space="preserve"> </v>
      </c>
      <c r="J804" s="590" t="str">
        <f t="shared" si="35"/>
        <v xml:space="preserve"> </v>
      </c>
      <c r="K804" s="591" t="str">
        <f t="shared" si="36"/>
        <v xml:space="preserve"> </v>
      </c>
    </row>
    <row r="805" spans="1:11" ht="21" customHeight="1" x14ac:dyDescent="0.3">
      <c r="A805" s="888"/>
      <c r="B805" s="677"/>
      <c r="C805" s="586"/>
      <c r="D805" s="678"/>
      <c r="E805" s="679"/>
      <c r="F805" s="164"/>
      <c r="G805" s="587"/>
      <c r="H805" s="884" t="str">
        <f t="shared" si="37"/>
        <v xml:space="preserve"> </v>
      </c>
      <c r="I805" s="157" t="str">
        <f t="shared" si="34"/>
        <v xml:space="preserve"> </v>
      </c>
      <c r="J805" s="590" t="str">
        <f t="shared" si="35"/>
        <v xml:space="preserve"> </v>
      </c>
      <c r="K805" s="591" t="str">
        <f t="shared" si="36"/>
        <v xml:space="preserve"> </v>
      </c>
    </row>
    <row r="806" spans="1:11" ht="21" customHeight="1" x14ac:dyDescent="0.3">
      <c r="A806" s="888"/>
      <c r="B806" s="677"/>
      <c r="C806" s="586"/>
      <c r="D806" s="678"/>
      <c r="E806" s="679"/>
      <c r="F806" s="164"/>
      <c r="G806" s="587"/>
      <c r="H806" s="884" t="str">
        <f t="shared" si="37"/>
        <v xml:space="preserve"> </v>
      </c>
      <c r="I806" s="157" t="str">
        <f t="shared" si="34"/>
        <v xml:space="preserve"> </v>
      </c>
      <c r="J806" s="590" t="str">
        <f t="shared" si="35"/>
        <v xml:space="preserve"> </v>
      </c>
      <c r="K806" s="591" t="str">
        <f t="shared" si="36"/>
        <v xml:space="preserve"> </v>
      </c>
    </row>
    <row r="807" spans="1:11" ht="21" customHeight="1" x14ac:dyDescent="0.3">
      <c r="A807" s="888"/>
      <c r="B807" s="677"/>
      <c r="C807" s="586"/>
      <c r="D807" s="678"/>
      <c r="E807" s="679"/>
      <c r="F807" s="164"/>
      <c r="G807" s="587"/>
      <c r="H807" s="884" t="str">
        <f t="shared" si="37"/>
        <v xml:space="preserve"> </v>
      </c>
      <c r="I807" s="157" t="str">
        <f t="shared" si="34"/>
        <v xml:space="preserve"> </v>
      </c>
      <c r="J807" s="590" t="str">
        <f t="shared" si="35"/>
        <v xml:space="preserve"> </v>
      </c>
      <c r="K807" s="591" t="str">
        <f t="shared" si="36"/>
        <v xml:space="preserve"> </v>
      </c>
    </row>
    <row r="808" spans="1:11" ht="21" customHeight="1" x14ac:dyDescent="0.3">
      <c r="A808" s="888"/>
      <c r="B808" s="677"/>
      <c r="C808" s="586"/>
      <c r="D808" s="678"/>
      <c r="E808" s="679"/>
      <c r="F808" s="164"/>
      <c r="G808" s="587"/>
      <c r="H808" s="884" t="str">
        <f t="shared" si="37"/>
        <v xml:space="preserve"> </v>
      </c>
      <c r="I808" s="157" t="str">
        <f t="shared" si="34"/>
        <v xml:space="preserve"> </v>
      </c>
      <c r="J808" s="590" t="str">
        <f t="shared" si="35"/>
        <v xml:space="preserve"> </v>
      </c>
      <c r="K808" s="591" t="str">
        <f t="shared" si="36"/>
        <v xml:space="preserve"> </v>
      </c>
    </row>
    <row r="809" spans="1:11" ht="21" customHeight="1" x14ac:dyDescent="0.3">
      <c r="A809" s="888"/>
      <c r="B809" s="677"/>
      <c r="C809" s="586"/>
      <c r="D809" s="678"/>
      <c r="E809" s="679"/>
      <c r="F809" s="164"/>
      <c r="G809" s="587"/>
      <c r="H809" s="884" t="str">
        <f t="shared" si="37"/>
        <v xml:space="preserve"> </v>
      </c>
      <c r="I809" s="157" t="str">
        <f t="shared" si="34"/>
        <v xml:space="preserve"> </v>
      </c>
      <c r="J809" s="590" t="str">
        <f t="shared" si="35"/>
        <v xml:space="preserve"> </v>
      </c>
      <c r="K809" s="591" t="str">
        <f t="shared" si="36"/>
        <v xml:space="preserve"> </v>
      </c>
    </row>
    <row r="810" spans="1:11" ht="21" customHeight="1" x14ac:dyDescent="0.3">
      <c r="A810" s="888"/>
      <c r="B810" s="677"/>
      <c r="C810" s="586"/>
      <c r="D810" s="678"/>
      <c r="E810" s="679"/>
      <c r="F810" s="164"/>
      <c r="G810" s="587"/>
      <c r="H810" s="884" t="str">
        <f t="shared" si="37"/>
        <v xml:space="preserve"> </v>
      </c>
      <c r="I810" s="157" t="str">
        <f t="shared" si="34"/>
        <v xml:space="preserve"> </v>
      </c>
      <c r="J810" s="590" t="str">
        <f t="shared" si="35"/>
        <v xml:space="preserve"> </v>
      </c>
      <c r="K810" s="591" t="str">
        <f t="shared" si="36"/>
        <v xml:space="preserve"> </v>
      </c>
    </row>
    <row r="811" spans="1:11" ht="21" customHeight="1" x14ac:dyDescent="0.3">
      <c r="A811" s="888"/>
      <c r="B811" s="677"/>
      <c r="C811" s="586"/>
      <c r="D811" s="678"/>
      <c r="E811" s="679"/>
      <c r="F811" s="164"/>
      <c r="G811" s="587"/>
      <c r="H811" s="884" t="str">
        <f t="shared" si="37"/>
        <v xml:space="preserve"> </v>
      </c>
      <c r="I811" s="157" t="str">
        <f t="shared" si="34"/>
        <v xml:space="preserve"> </v>
      </c>
      <c r="J811" s="590" t="str">
        <f t="shared" si="35"/>
        <v xml:space="preserve"> </v>
      </c>
      <c r="K811" s="591" t="str">
        <f t="shared" si="36"/>
        <v xml:space="preserve"> </v>
      </c>
    </row>
    <row r="812" spans="1:11" ht="21" customHeight="1" x14ac:dyDescent="0.3">
      <c r="A812" s="888"/>
      <c r="B812" s="677"/>
      <c r="C812" s="586"/>
      <c r="D812" s="678"/>
      <c r="E812" s="679"/>
      <c r="F812" s="164"/>
      <c r="G812" s="587"/>
      <c r="H812" s="884" t="str">
        <f t="shared" si="37"/>
        <v xml:space="preserve"> </v>
      </c>
      <c r="I812" s="157" t="str">
        <f t="shared" si="34"/>
        <v xml:space="preserve"> </v>
      </c>
      <c r="J812" s="590" t="str">
        <f t="shared" si="35"/>
        <v xml:space="preserve"> </v>
      </c>
      <c r="K812" s="591" t="str">
        <f t="shared" si="36"/>
        <v xml:space="preserve"> </v>
      </c>
    </row>
    <row r="813" spans="1:11" ht="21" customHeight="1" x14ac:dyDescent="0.3">
      <c r="A813" s="888"/>
      <c r="B813" s="677"/>
      <c r="C813" s="586"/>
      <c r="D813" s="678"/>
      <c r="E813" s="679"/>
      <c r="F813" s="164"/>
      <c r="G813" s="587"/>
      <c r="H813" s="884" t="str">
        <f t="shared" si="37"/>
        <v xml:space="preserve"> </v>
      </c>
      <c r="I813" s="157" t="str">
        <f t="shared" si="34"/>
        <v xml:space="preserve"> </v>
      </c>
      <c r="J813" s="590" t="str">
        <f t="shared" si="35"/>
        <v xml:space="preserve"> </v>
      </c>
      <c r="K813" s="591" t="str">
        <f t="shared" si="36"/>
        <v xml:space="preserve"> </v>
      </c>
    </row>
    <row r="814" spans="1:11" ht="21" customHeight="1" x14ac:dyDescent="0.3">
      <c r="A814" s="888"/>
      <c r="B814" s="677"/>
      <c r="C814" s="586"/>
      <c r="D814" s="678"/>
      <c r="E814" s="679"/>
      <c r="F814" s="164"/>
      <c r="G814" s="587"/>
      <c r="H814" s="884" t="str">
        <f t="shared" si="37"/>
        <v xml:space="preserve"> </v>
      </c>
      <c r="I814" s="157" t="str">
        <f t="shared" si="34"/>
        <v xml:space="preserve"> </v>
      </c>
      <c r="J814" s="590" t="str">
        <f t="shared" si="35"/>
        <v xml:space="preserve"> </v>
      </c>
      <c r="K814" s="591" t="str">
        <f t="shared" si="36"/>
        <v xml:space="preserve"> </v>
      </c>
    </row>
    <row r="815" spans="1:11" ht="21" customHeight="1" x14ac:dyDescent="0.3">
      <c r="A815" s="888"/>
      <c r="B815" s="677"/>
      <c r="C815" s="586"/>
      <c r="D815" s="678"/>
      <c r="E815" s="679"/>
      <c r="F815" s="164"/>
      <c r="G815" s="587"/>
      <c r="H815" s="884" t="str">
        <f t="shared" si="37"/>
        <v xml:space="preserve"> </v>
      </c>
      <c r="I815" s="157" t="str">
        <f t="shared" si="34"/>
        <v xml:space="preserve"> </v>
      </c>
      <c r="J815" s="590" t="str">
        <f t="shared" si="35"/>
        <v xml:space="preserve"> </v>
      </c>
      <c r="K815" s="591" t="str">
        <f t="shared" si="36"/>
        <v xml:space="preserve"> </v>
      </c>
    </row>
    <row r="816" spans="1:11" ht="21" customHeight="1" x14ac:dyDescent="0.3">
      <c r="A816" s="888"/>
      <c r="B816" s="677"/>
      <c r="C816" s="586"/>
      <c r="D816" s="678"/>
      <c r="E816" s="679"/>
      <c r="F816" s="164"/>
      <c r="G816" s="587"/>
      <c r="H816" s="884" t="str">
        <f t="shared" si="37"/>
        <v xml:space="preserve"> </v>
      </c>
      <c r="I816" s="157" t="str">
        <f t="shared" si="34"/>
        <v xml:space="preserve"> </v>
      </c>
      <c r="J816" s="590" t="str">
        <f t="shared" si="35"/>
        <v xml:space="preserve"> </v>
      </c>
      <c r="K816" s="591" t="str">
        <f t="shared" si="36"/>
        <v xml:space="preserve"> </v>
      </c>
    </row>
    <row r="817" spans="1:11" ht="21" customHeight="1" x14ac:dyDescent="0.3">
      <c r="A817" s="888"/>
      <c r="B817" s="677"/>
      <c r="C817" s="586"/>
      <c r="D817" s="678"/>
      <c r="E817" s="679"/>
      <c r="F817" s="164"/>
      <c r="G817" s="587"/>
      <c r="H817" s="884" t="str">
        <f t="shared" si="37"/>
        <v xml:space="preserve"> </v>
      </c>
      <c r="I817" s="157" t="str">
        <f t="shared" si="34"/>
        <v xml:space="preserve"> </v>
      </c>
      <c r="J817" s="590" t="str">
        <f t="shared" si="35"/>
        <v xml:space="preserve"> </v>
      </c>
      <c r="K817" s="591" t="str">
        <f t="shared" si="36"/>
        <v xml:space="preserve"> </v>
      </c>
    </row>
    <row r="818" spans="1:11" ht="21" customHeight="1" x14ac:dyDescent="0.3">
      <c r="A818" s="888"/>
      <c r="B818" s="677"/>
      <c r="C818" s="586"/>
      <c r="D818" s="678"/>
      <c r="E818" s="679"/>
      <c r="F818" s="164"/>
      <c r="G818" s="587"/>
      <c r="H818" s="884" t="str">
        <f t="shared" si="37"/>
        <v xml:space="preserve"> </v>
      </c>
      <c r="I818" s="157" t="str">
        <f t="shared" si="34"/>
        <v xml:space="preserve"> </v>
      </c>
      <c r="J818" s="590" t="str">
        <f t="shared" si="35"/>
        <v xml:space="preserve"> </v>
      </c>
      <c r="K818" s="591" t="str">
        <f t="shared" si="36"/>
        <v xml:space="preserve"> </v>
      </c>
    </row>
    <row r="819" spans="1:11" ht="21" customHeight="1" x14ac:dyDescent="0.3">
      <c r="A819" s="888"/>
      <c r="B819" s="677"/>
      <c r="C819" s="586"/>
      <c r="D819" s="678"/>
      <c r="E819" s="679"/>
      <c r="F819" s="164"/>
      <c r="G819" s="587"/>
      <c r="H819" s="884" t="str">
        <f t="shared" si="37"/>
        <v xml:space="preserve"> </v>
      </c>
      <c r="I819" s="157" t="str">
        <f t="shared" si="34"/>
        <v xml:space="preserve"> </v>
      </c>
      <c r="J819" s="590" t="str">
        <f t="shared" si="35"/>
        <v xml:space="preserve"> </v>
      </c>
      <c r="K819" s="591" t="str">
        <f t="shared" si="36"/>
        <v xml:space="preserve"> </v>
      </c>
    </row>
    <row r="820" spans="1:11" ht="21" customHeight="1" x14ac:dyDescent="0.3">
      <c r="A820" s="888"/>
      <c r="B820" s="677"/>
      <c r="C820" s="586"/>
      <c r="D820" s="678"/>
      <c r="E820" s="679"/>
      <c r="F820" s="164"/>
      <c r="G820" s="587"/>
      <c r="H820" s="884" t="str">
        <f t="shared" si="37"/>
        <v xml:space="preserve"> </v>
      </c>
      <c r="I820" s="157" t="str">
        <f t="shared" si="34"/>
        <v xml:space="preserve"> </v>
      </c>
      <c r="J820" s="590" t="str">
        <f t="shared" si="35"/>
        <v xml:space="preserve"> </v>
      </c>
      <c r="K820" s="591" t="str">
        <f t="shared" si="36"/>
        <v xml:space="preserve"> </v>
      </c>
    </row>
    <row r="821" spans="1:11" ht="21" customHeight="1" x14ac:dyDescent="0.3">
      <c r="A821" s="888"/>
      <c r="B821" s="677"/>
      <c r="C821" s="586"/>
      <c r="D821" s="678"/>
      <c r="E821" s="679"/>
      <c r="F821" s="164"/>
      <c r="G821" s="587"/>
      <c r="H821" s="884" t="str">
        <f t="shared" si="37"/>
        <v xml:space="preserve"> </v>
      </c>
      <c r="I821" s="157" t="str">
        <f t="shared" si="34"/>
        <v xml:space="preserve"> </v>
      </c>
      <c r="J821" s="590" t="str">
        <f t="shared" si="35"/>
        <v xml:space="preserve"> </v>
      </c>
      <c r="K821" s="591" t="str">
        <f t="shared" si="36"/>
        <v xml:space="preserve"> </v>
      </c>
    </row>
    <row r="822" spans="1:11" ht="21" customHeight="1" x14ac:dyDescent="0.3">
      <c r="A822" s="888"/>
      <c r="B822" s="677"/>
      <c r="C822" s="586"/>
      <c r="D822" s="678"/>
      <c r="E822" s="679"/>
      <c r="F822" s="164"/>
      <c r="G822" s="587"/>
      <c r="H822" s="884" t="str">
        <f t="shared" si="37"/>
        <v xml:space="preserve"> </v>
      </c>
      <c r="I822" s="157" t="str">
        <f t="shared" si="34"/>
        <v xml:space="preserve"> </v>
      </c>
      <c r="J822" s="590" t="str">
        <f t="shared" si="35"/>
        <v xml:space="preserve"> </v>
      </c>
      <c r="K822" s="591" t="str">
        <f t="shared" si="36"/>
        <v xml:space="preserve"> </v>
      </c>
    </row>
    <row r="823" spans="1:11" ht="21" customHeight="1" x14ac:dyDescent="0.3">
      <c r="A823" s="888"/>
      <c r="B823" s="677"/>
      <c r="C823" s="586"/>
      <c r="D823" s="678"/>
      <c r="E823" s="679"/>
      <c r="F823" s="164"/>
      <c r="G823" s="587"/>
      <c r="H823" s="884" t="str">
        <f t="shared" si="37"/>
        <v xml:space="preserve"> </v>
      </c>
      <c r="I823" s="157" t="str">
        <f t="shared" si="34"/>
        <v xml:space="preserve"> </v>
      </c>
      <c r="J823" s="590" t="str">
        <f t="shared" si="35"/>
        <v xml:space="preserve"> </v>
      </c>
      <c r="K823" s="591" t="str">
        <f t="shared" si="36"/>
        <v xml:space="preserve"> </v>
      </c>
    </row>
    <row r="824" spans="1:11" ht="21" customHeight="1" x14ac:dyDescent="0.3">
      <c r="A824" s="888"/>
      <c r="B824" s="677"/>
      <c r="C824" s="586"/>
      <c r="D824" s="678"/>
      <c r="E824" s="679"/>
      <c r="F824" s="164"/>
      <c r="G824" s="587"/>
      <c r="H824" s="884" t="str">
        <f t="shared" si="37"/>
        <v xml:space="preserve"> </v>
      </c>
      <c r="I824" s="157" t="str">
        <f t="shared" si="34"/>
        <v xml:space="preserve"> </v>
      </c>
      <c r="J824" s="590" t="str">
        <f t="shared" si="35"/>
        <v xml:space="preserve"> </v>
      </c>
      <c r="K824" s="591" t="str">
        <f t="shared" si="36"/>
        <v xml:space="preserve"> </v>
      </c>
    </row>
    <row r="825" spans="1:11" ht="21" customHeight="1" x14ac:dyDescent="0.3">
      <c r="A825" s="888"/>
      <c r="B825" s="677"/>
      <c r="C825" s="586"/>
      <c r="D825" s="678"/>
      <c r="E825" s="679"/>
      <c r="F825" s="164"/>
      <c r="G825" s="587"/>
      <c r="H825" s="884" t="str">
        <f t="shared" si="37"/>
        <v xml:space="preserve"> </v>
      </c>
      <c r="I825" s="157" t="str">
        <f t="shared" si="34"/>
        <v xml:space="preserve"> </v>
      </c>
      <c r="J825" s="590" t="str">
        <f t="shared" si="35"/>
        <v xml:space="preserve"> </v>
      </c>
      <c r="K825" s="591" t="str">
        <f t="shared" si="36"/>
        <v xml:space="preserve"> </v>
      </c>
    </row>
    <row r="826" spans="1:11" ht="21" customHeight="1" x14ac:dyDescent="0.3">
      <c r="A826" s="888"/>
      <c r="B826" s="677"/>
      <c r="C826" s="586"/>
      <c r="D826" s="678"/>
      <c r="E826" s="679"/>
      <c r="F826" s="164"/>
      <c r="G826" s="587"/>
      <c r="H826" s="884" t="str">
        <f t="shared" si="37"/>
        <v xml:space="preserve"> </v>
      </c>
      <c r="I826" s="157" t="str">
        <f t="shared" si="34"/>
        <v xml:space="preserve"> </v>
      </c>
      <c r="J826" s="590" t="str">
        <f t="shared" si="35"/>
        <v xml:space="preserve"> </v>
      </c>
      <c r="K826" s="591" t="str">
        <f t="shared" si="36"/>
        <v xml:space="preserve"> </v>
      </c>
    </row>
    <row r="827" spans="1:11" ht="21" customHeight="1" x14ac:dyDescent="0.3">
      <c r="A827" s="888"/>
      <c r="B827" s="677"/>
      <c r="C827" s="586"/>
      <c r="D827" s="678"/>
      <c r="E827" s="679"/>
      <c r="F827" s="164"/>
      <c r="G827" s="587"/>
      <c r="H827" s="884" t="str">
        <f t="shared" si="37"/>
        <v xml:space="preserve"> </v>
      </c>
      <c r="I827" s="157" t="str">
        <f t="shared" si="34"/>
        <v xml:space="preserve"> </v>
      </c>
      <c r="J827" s="590" t="str">
        <f t="shared" si="35"/>
        <v xml:space="preserve"> </v>
      </c>
      <c r="K827" s="591" t="str">
        <f t="shared" si="36"/>
        <v xml:space="preserve"> </v>
      </c>
    </row>
    <row r="828" spans="1:11" ht="21" customHeight="1" x14ac:dyDescent="0.3">
      <c r="A828" s="888"/>
      <c r="B828" s="677"/>
      <c r="C828" s="586"/>
      <c r="D828" s="678"/>
      <c r="E828" s="679"/>
      <c r="F828" s="164"/>
      <c r="G828" s="587"/>
      <c r="H828" s="884" t="str">
        <f t="shared" si="37"/>
        <v xml:space="preserve"> </v>
      </c>
      <c r="I828" s="157" t="str">
        <f t="shared" si="34"/>
        <v xml:space="preserve"> </v>
      </c>
      <c r="J828" s="590" t="str">
        <f t="shared" si="35"/>
        <v xml:space="preserve"> </v>
      </c>
      <c r="K828" s="591" t="str">
        <f t="shared" si="36"/>
        <v xml:space="preserve"> </v>
      </c>
    </row>
    <row r="829" spans="1:11" ht="21" customHeight="1" x14ac:dyDescent="0.3">
      <c r="A829" s="888"/>
      <c r="B829" s="677"/>
      <c r="C829" s="586"/>
      <c r="D829" s="678"/>
      <c r="E829" s="679"/>
      <c r="F829" s="164"/>
      <c r="G829" s="587"/>
      <c r="H829" s="884" t="str">
        <f t="shared" si="37"/>
        <v xml:space="preserve"> </v>
      </c>
      <c r="I829" s="157" t="str">
        <f t="shared" si="34"/>
        <v xml:space="preserve"> </v>
      </c>
      <c r="J829" s="590" t="str">
        <f t="shared" si="35"/>
        <v xml:space="preserve"> </v>
      </c>
      <c r="K829" s="591" t="str">
        <f t="shared" si="36"/>
        <v xml:space="preserve"> </v>
      </c>
    </row>
    <row r="830" spans="1:11" ht="21" customHeight="1" x14ac:dyDescent="0.3">
      <c r="A830" s="888"/>
      <c r="B830" s="677"/>
      <c r="C830" s="586"/>
      <c r="D830" s="678"/>
      <c r="E830" s="679"/>
      <c r="F830" s="164"/>
      <c r="G830" s="587"/>
      <c r="H830" s="884" t="str">
        <f t="shared" si="37"/>
        <v xml:space="preserve"> </v>
      </c>
      <c r="I830" s="157" t="str">
        <f t="shared" si="34"/>
        <v xml:space="preserve"> </v>
      </c>
      <c r="J830" s="590" t="str">
        <f t="shared" si="35"/>
        <v xml:space="preserve"> </v>
      </c>
      <c r="K830" s="591" t="str">
        <f t="shared" si="36"/>
        <v xml:space="preserve"> </v>
      </c>
    </row>
    <row r="831" spans="1:11" ht="21" customHeight="1" x14ac:dyDescent="0.3">
      <c r="A831" s="888"/>
      <c r="B831" s="677"/>
      <c r="C831" s="586"/>
      <c r="D831" s="678"/>
      <c r="E831" s="679"/>
      <c r="F831" s="164"/>
      <c r="G831" s="587"/>
      <c r="H831" s="884" t="str">
        <f t="shared" si="37"/>
        <v xml:space="preserve"> </v>
      </c>
      <c r="I831" s="157" t="str">
        <f t="shared" si="34"/>
        <v xml:space="preserve"> </v>
      </c>
      <c r="J831" s="590" t="str">
        <f t="shared" si="35"/>
        <v xml:space="preserve"> </v>
      </c>
      <c r="K831" s="591" t="str">
        <f t="shared" si="36"/>
        <v xml:space="preserve"> </v>
      </c>
    </row>
    <row r="832" spans="1:11" ht="21" customHeight="1" x14ac:dyDescent="0.3">
      <c r="A832" s="888"/>
      <c r="B832" s="677"/>
      <c r="C832" s="586"/>
      <c r="D832" s="678"/>
      <c r="E832" s="679"/>
      <c r="F832" s="164"/>
      <c r="G832" s="587"/>
      <c r="H832" s="884" t="str">
        <f t="shared" si="37"/>
        <v xml:space="preserve"> </v>
      </c>
      <c r="I832" s="157" t="str">
        <f t="shared" si="34"/>
        <v xml:space="preserve"> </v>
      </c>
      <c r="J832" s="590" t="str">
        <f t="shared" si="35"/>
        <v xml:space="preserve"> </v>
      </c>
      <c r="K832" s="591" t="str">
        <f t="shared" si="36"/>
        <v xml:space="preserve"> </v>
      </c>
    </row>
    <row r="833" spans="1:11" ht="21" customHeight="1" x14ac:dyDescent="0.3">
      <c r="A833" s="888"/>
      <c r="B833" s="677"/>
      <c r="C833" s="586"/>
      <c r="D833" s="678"/>
      <c r="E833" s="679"/>
      <c r="F833" s="164"/>
      <c r="G833" s="587"/>
      <c r="H833" s="884" t="str">
        <f t="shared" si="37"/>
        <v xml:space="preserve"> </v>
      </c>
      <c r="I833" s="157" t="str">
        <f t="shared" ref="I833:I896" si="38">IF($D833="Заплыв №","РЕЗУЛЬТАТ"," ")</f>
        <v xml:space="preserve"> </v>
      </c>
      <c r="J833" s="590" t="str">
        <f t="shared" ref="J833:J896" si="39">IF($D833="Заплыв №","ФИНИШ"," ")</f>
        <v xml:space="preserve"> </v>
      </c>
      <c r="K833" s="591" t="str">
        <f t="shared" ref="K833:K896" si="40">IF($D833="Заплыв №","ПРИМ."," ")</f>
        <v xml:space="preserve"> </v>
      </c>
    </row>
    <row r="834" spans="1:11" ht="21" customHeight="1" x14ac:dyDescent="0.3">
      <c r="A834" s="888"/>
      <c r="B834" s="677"/>
      <c r="C834" s="586"/>
      <c r="D834" s="678"/>
      <c r="E834" s="679"/>
      <c r="F834" s="164"/>
      <c r="G834" s="587"/>
      <c r="H834" s="884" t="str">
        <f t="shared" si="37"/>
        <v xml:space="preserve"> </v>
      </c>
      <c r="I834" s="157" t="str">
        <f t="shared" si="38"/>
        <v xml:space="preserve"> </v>
      </c>
      <c r="J834" s="590" t="str">
        <f t="shared" si="39"/>
        <v xml:space="preserve"> </v>
      </c>
      <c r="K834" s="591" t="str">
        <f t="shared" si="40"/>
        <v xml:space="preserve"> </v>
      </c>
    </row>
    <row r="835" spans="1:11" ht="21" customHeight="1" x14ac:dyDescent="0.3">
      <c r="A835" s="888"/>
      <c r="B835" s="677"/>
      <c r="C835" s="586"/>
      <c r="D835" s="678"/>
      <c r="E835" s="679"/>
      <c r="F835" s="164"/>
      <c r="G835" s="587"/>
      <c r="H835" s="884" t="str">
        <f t="shared" ref="H835:H898" si="41">IF(ISBLANK(A835)," ",A835)</f>
        <v xml:space="preserve"> </v>
      </c>
      <c r="I835" s="157" t="str">
        <f t="shared" si="38"/>
        <v xml:space="preserve"> </v>
      </c>
      <c r="J835" s="590" t="str">
        <f t="shared" si="39"/>
        <v xml:space="preserve"> </v>
      </c>
      <c r="K835" s="591" t="str">
        <f t="shared" si="40"/>
        <v xml:space="preserve"> </v>
      </c>
    </row>
    <row r="836" spans="1:11" ht="21" customHeight="1" x14ac:dyDescent="0.3">
      <c r="A836" s="888"/>
      <c r="B836" s="677"/>
      <c r="C836" s="586"/>
      <c r="D836" s="678"/>
      <c r="E836" s="679"/>
      <c r="F836" s="164"/>
      <c r="G836" s="587"/>
      <c r="H836" s="884" t="str">
        <f t="shared" si="41"/>
        <v xml:space="preserve"> </v>
      </c>
      <c r="I836" s="157" t="str">
        <f t="shared" si="38"/>
        <v xml:space="preserve"> </v>
      </c>
      <c r="J836" s="590" t="str">
        <f t="shared" si="39"/>
        <v xml:space="preserve"> </v>
      </c>
      <c r="K836" s="591" t="str">
        <f t="shared" si="40"/>
        <v xml:space="preserve"> </v>
      </c>
    </row>
    <row r="837" spans="1:11" ht="21" customHeight="1" x14ac:dyDescent="0.3">
      <c r="A837" s="888"/>
      <c r="B837" s="677"/>
      <c r="C837" s="586"/>
      <c r="D837" s="678"/>
      <c r="E837" s="679"/>
      <c r="F837" s="164"/>
      <c r="G837" s="587"/>
      <c r="H837" s="884" t="str">
        <f t="shared" si="41"/>
        <v xml:space="preserve"> </v>
      </c>
      <c r="I837" s="157" t="str">
        <f t="shared" si="38"/>
        <v xml:space="preserve"> </v>
      </c>
      <c r="J837" s="590" t="str">
        <f t="shared" si="39"/>
        <v xml:space="preserve"> </v>
      </c>
      <c r="K837" s="591" t="str">
        <f t="shared" si="40"/>
        <v xml:space="preserve"> </v>
      </c>
    </row>
    <row r="838" spans="1:11" ht="21" customHeight="1" x14ac:dyDescent="0.3">
      <c r="A838" s="888"/>
      <c r="B838" s="677"/>
      <c r="C838" s="586"/>
      <c r="D838" s="678"/>
      <c r="E838" s="679"/>
      <c r="F838" s="164"/>
      <c r="G838" s="587"/>
      <c r="H838" s="884" t="str">
        <f t="shared" si="41"/>
        <v xml:space="preserve"> </v>
      </c>
      <c r="I838" s="157" t="str">
        <f t="shared" si="38"/>
        <v xml:space="preserve"> </v>
      </c>
      <c r="J838" s="590" t="str">
        <f t="shared" si="39"/>
        <v xml:space="preserve"> </v>
      </c>
      <c r="K838" s="591" t="str">
        <f t="shared" si="40"/>
        <v xml:space="preserve"> </v>
      </c>
    </row>
    <row r="839" spans="1:11" ht="21" customHeight="1" x14ac:dyDescent="0.3">
      <c r="A839" s="888"/>
      <c r="B839" s="677"/>
      <c r="C839" s="586"/>
      <c r="D839" s="678"/>
      <c r="E839" s="679"/>
      <c r="F839" s="164"/>
      <c r="G839" s="587"/>
      <c r="H839" s="884" t="str">
        <f t="shared" si="41"/>
        <v xml:space="preserve"> </v>
      </c>
      <c r="I839" s="157" t="str">
        <f t="shared" si="38"/>
        <v xml:space="preserve"> </v>
      </c>
      <c r="J839" s="590" t="str">
        <f t="shared" si="39"/>
        <v xml:space="preserve"> </v>
      </c>
      <c r="K839" s="591" t="str">
        <f t="shared" si="40"/>
        <v xml:space="preserve"> </v>
      </c>
    </row>
    <row r="840" spans="1:11" ht="21" customHeight="1" x14ac:dyDescent="0.3">
      <c r="A840" s="888"/>
      <c r="B840" s="677"/>
      <c r="C840" s="586"/>
      <c r="D840" s="678"/>
      <c r="E840" s="679"/>
      <c r="F840" s="164"/>
      <c r="G840" s="587"/>
      <c r="H840" s="884" t="str">
        <f t="shared" si="41"/>
        <v xml:space="preserve"> </v>
      </c>
      <c r="I840" s="157" t="str">
        <f t="shared" si="38"/>
        <v xml:space="preserve"> </v>
      </c>
      <c r="J840" s="590" t="str">
        <f t="shared" si="39"/>
        <v xml:space="preserve"> </v>
      </c>
      <c r="K840" s="591" t="str">
        <f t="shared" si="40"/>
        <v xml:space="preserve"> </v>
      </c>
    </row>
    <row r="841" spans="1:11" ht="21" customHeight="1" x14ac:dyDescent="0.3">
      <c r="A841" s="888"/>
      <c r="B841" s="677"/>
      <c r="C841" s="586"/>
      <c r="D841" s="678"/>
      <c r="E841" s="679"/>
      <c r="F841" s="164"/>
      <c r="G841" s="587"/>
      <c r="H841" s="884" t="str">
        <f t="shared" si="41"/>
        <v xml:space="preserve"> </v>
      </c>
      <c r="I841" s="157" t="str">
        <f t="shared" si="38"/>
        <v xml:space="preserve"> </v>
      </c>
      <c r="J841" s="590" t="str">
        <f t="shared" si="39"/>
        <v xml:space="preserve"> </v>
      </c>
      <c r="K841" s="591" t="str">
        <f t="shared" si="40"/>
        <v xml:space="preserve"> </v>
      </c>
    </row>
    <row r="842" spans="1:11" ht="21" customHeight="1" x14ac:dyDescent="0.3">
      <c r="A842" s="888"/>
      <c r="B842" s="677"/>
      <c r="C842" s="586"/>
      <c r="D842" s="678"/>
      <c r="E842" s="679"/>
      <c r="F842" s="164"/>
      <c r="G842" s="587"/>
      <c r="H842" s="884" t="str">
        <f t="shared" si="41"/>
        <v xml:space="preserve"> </v>
      </c>
      <c r="I842" s="157" t="str">
        <f t="shared" si="38"/>
        <v xml:space="preserve"> </v>
      </c>
      <c r="J842" s="590" t="str">
        <f t="shared" si="39"/>
        <v xml:space="preserve"> </v>
      </c>
      <c r="K842" s="591" t="str">
        <f t="shared" si="40"/>
        <v xml:space="preserve"> </v>
      </c>
    </row>
    <row r="843" spans="1:11" ht="21" customHeight="1" x14ac:dyDescent="0.3">
      <c r="A843" s="888"/>
      <c r="B843" s="677"/>
      <c r="C843" s="586"/>
      <c r="D843" s="678"/>
      <c r="E843" s="679"/>
      <c r="F843" s="164"/>
      <c r="G843" s="587"/>
      <c r="H843" s="884" t="str">
        <f t="shared" si="41"/>
        <v xml:space="preserve"> </v>
      </c>
      <c r="I843" s="157" t="str">
        <f t="shared" si="38"/>
        <v xml:space="preserve"> </v>
      </c>
      <c r="J843" s="590" t="str">
        <f t="shared" si="39"/>
        <v xml:space="preserve"> </v>
      </c>
      <c r="K843" s="591" t="str">
        <f t="shared" si="40"/>
        <v xml:space="preserve"> </v>
      </c>
    </row>
    <row r="844" spans="1:11" ht="21" customHeight="1" x14ac:dyDescent="0.3">
      <c r="A844" s="888"/>
      <c r="B844" s="677"/>
      <c r="C844" s="586"/>
      <c r="D844" s="678"/>
      <c r="E844" s="679"/>
      <c r="F844" s="164"/>
      <c r="G844" s="587"/>
      <c r="H844" s="884" t="str">
        <f t="shared" si="41"/>
        <v xml:space="preserve"> </v>
      </c>
      <c r="I844" s="157" t="str">
        <f t="shared" si="38"/>
        <v xml:space="preserve"> </v>
      </c>
      <c r="J844" s="590" t="str">
        <f t="shared" si="39"/>
        <v xml:space="preserve"> </v>
      </c>
      <c r="K844" s="591" t="str">
        <f t="shared" si="40"/>
        <v xml:space="preserve"> </v>
      </c>
    </row>
    <row r="845" spans="1:11" ht="21" customHeight="1" x14ac:dyDescent="0.3">
      <c r="A845" s="888"/>
      <c r="B845" s="677"/>
      <c r="C845" s="586"/>
      <c r="D845" s="678"/>
      <c r="E845" s="679"/>
      <c r="F845" s="164"/>
      <c r="G845" s="587"/>
      <c r="H845" s="884" t="str">
        <f t="shared" si="41"/>
        <v xml:space="preserve"> </v>
      </c>
      <c r="I845" s="157" t="str">
        <f t="shared" si="38"/>
        <v xml:space="preserve"> </v>
      </c>
      <c r="J845" s="590" t="str">
        <f t="shared" si="39"/>
        <v xml:space="preserve"> </v>
      </c>
      <c r="K845" s="591" t="str">
        <f t="shared" si="40"/>
        <v xml:space="preserve"> </v>
      </c>
    </row>
    <row r="846" spans="1:11" ht="21" customHeight="1" x14ac:dyDescent="0.3">
      <c r="A846" s="888"/>
      <c r="B846" s="677"/>
      <c r="C846" s="586"/>
      <c r="D846" s="678"/>
      <c r="E846" s="679"/>
      <c r="F846" s="164"/>
      <c r="G846" s="587"/>
      <c r="H846" s="884" t="str">
        <f t="shared" si="41"/>
        <v xml:space="preserve"> </v>
      </c>
      <c r="I846" s="157" t="str">
        <f t="shared" si="38"/>
        <v xml:space="preserve"> </v>
      </c>
      <c r="J846" s="590" t="str">
        <f t="shared" si="39"/>
        <v xml:space="preserve"> </v>
      </c>
      <c r="K846" s="591" t="str">
        <f t="shared" si="40"/>
        <v xml:space="preserve"> </v>
      </c>
    </row>
    <row r="847" spans="1:11" ht="21" customHeight="1" x14ac:dyDescent="0.3">
      <c r="A847" s="888"/>
      <c r="B847" s="677"/>
      <c r="C847" s="586"/>
      <c r="D847" s="678"/>
      <c r="E847" s="679"/>
      <c r="F847" s="164"/>
      <c r="G847" s="587"/>
      <c r="H847" s="884" t="str">
        <f t="shared" si="41"/>
        <v xml:space="preserve"> </v>
      </c>
      <c r="I847" s="157" t="str">
        <f t="shared" si="38"/>
        <v xml:space="preserve"> </v>
      </c>
      <c r="J847" s="590" t="str">
        <f t="shared" si="39"/>
        <v xml:space="preserve"> </v>
      </c>
      <c r="K847" s="591" t="str">
        <f t="shared" si="40"/>
        <v xml:space="preserve"> </v>
      </c>
    </row>
    <row r="848" spans="1:11" ht="21" customHeight="1" x14ac:dyDescent="0.3">
      <c r="A848" s="888"/>
      <c r="B848" s="677"/>
      <c r="C848" s="586"/>
      <c r="D848" s="678"/>
      <c r="E848" s="679"/>
      <c r="F848" s="164"/>
      <c r="G848" s="587"/>
      <c r="H848" s="884" t="str">
        <f t="shared" si="41"/>
        <v xml:space="preserve"> </v>
      </c>
      <c r="I848" s="157" t="str">
        <f t="shared" si="38"/>
        <v xml:space="preserve"> </v>
      </c>
      <c r="J848" s="590" t="str">
        <f t="shared" si="39"/>
        <v xml:space="preserve"> </v>
      </c>
      <c r="K848" s="591" t="str">
        <f t="shared" si="40"/>
        <v xml:space="preserve"> </v>
      </c>
    </row>
    <row r="849" spans="1:11" ht="21" customHeight="1" x14ac:dyDescent="0.3">
      <c r="A849" s="888"/>
      <c r="B849" s="677"/>
      <c r="C849" s="586"/>
      <c r="D849" s="678"/>
      <c r="E849" s="679"/>
      <c r="F849" s="164"/>
      <c r="G849" s="587"/>
      <c r="H849" s="884" t="str">
        <f t="shared" si="41"/>
        <v xml:space="preserve"> </v>
      </c>
      <c r="I849" s="157" t="str">
        <f t="shared" si="38"/>
        <v xml:space="preserve"> </v>
      </c>
      <c r="J849" s="590" t="str">
        <f t="shared" si="39"/>
        <v xml:space="preserve"> </v>
      </c>
      <c r="K849" s="591" t="str">
        <f t="shared" si="40"/>
        <v xml:space="preserve"> </v>
      </c>
    </row>
    <row r="850" spans="1:11" ht="21" customHeight="1" x14ac:dyDescent="0.3">
      <c r="A850" s="888"/>
      <c r="B850" s="677"/>
      <c r="C850" s="586"/>
      <c r="D850" s="678"/>
      <c r="E850" s="679"/>
      <c r="F850" s="164"/>
      <c r="G850" s="587"/>
      <c r="H850" s="884" t="str">
        <f t="shared" si="41"/>
        <v xml:space="preserve"> </v>
      </c>
      <c r="I850" s="157" t="str">
        <f t="shared" si="38"/>
        <v xml:space="preserve"> </v>
      </c>
      <c r="J850" s="590" t="str">
        <f t="shared" si="39"/>
        <v xml:space="preserve"> </v>
      </c>
      <c r="K850" s="591" t="str">
        <f t="shared" si="40"/>
        <v xml:space="preserve"> </v>
      </c>
    </row>
    <row r="851" spans="1:11" ht="21" customHeight="1" x14ac:dyDescent="0.3">
      <c r="A851" s="888"/>
      <c r="B851" s="677"/>
      <c r="C851" s="586"/>
      <c r="D851" s="678"/>
      <c r="E851" s="679"/>
      <c r="F851" s="164"/>
      <c r="G851" s="587"/>
      <c r="H851" s="884" t="str">
        <f t="shared" si="41"/>
        <v xml:space="preserve"> </v>
      </c>
      <c r="I851" s="157" t="str">
        <f t="shared" si="38"/>
        <v xml:space="preserve"> </v>
      </c>
      <c r="J851" s="590" t="str">
        <f t="shared" si="39"/>
        <v xml:space="preserve"> </v>
      </c>
      <c r="K851" s="591" t="str">
        <f t="shared" si="40"/>
        <v xml:space="preserve"> </v>
      </c>
    </row>
    <row r="852" spans="1:11" ht="21" customHeight="1" x14ac:dyDescent="0.3">
      <c r="A852" s="888"/>
      <c r="B852" s="677"/>
      <c r="C852" s="586"/>
      <c r="D852" s="678"/>
      <c r="E852" s="679"/>
      <c r="F852" s="164"/>
      <c r="G852" s="587"/>
      <c r="H852" s="884" t="str">
        <f t="shared" si="41"/>
        <v xml:space="preserve"> </v>
      </c>
      <c r="I852" s="157" t="str">
        <f t="shared" si="38"/>
        <v xml:space="preserve"> </v>
      </c>
      <c r="J852" s="590" t="str">
        <f t="shared" si="39"/>
        <v xml:space="preserve"> </v>
      </c>
      <c r="K852" s="591" t="str">
        <f t="shared" si="40"/>
        <v xml:space="preserve"> </v>
      </c>
    </row>
    <row r="853" spans="1:11" ht="21" customHeight="1" x14ac:dyDescent="0.3">
      <c r="A853" s="888"/>
      <c r="B853" s="677"/>
      <c r="C853" s="586"/>
      <c r="D853" s="678"/>
      <c r="E853" s="679"/>
      <c r="F853" s="164"/>
      <c r="G853" s="587"/>
      <c r="H853" s="884" t="str">
        <f t="shared" si="41"/>
        <v xml:space="preserve"> </v>
      </c>
      <c r="I853" s="157" t="str">
        <f t="shared" si="38"/>
        <v xml:space="preserve"> </v>
      </c>
      <c r="J853" s="590" t="str">
        <f t="shared" si="39"/>
        <v xml:space="preserve"> </v>
      </c>
      <c r="K853" s="591" t="str">
        <f t="shared" si="40"/>
        <v xml:space="preserve"> </v>
      </c>
    </row>
    <row r="854" spans="1:11" ht="21" customHeight="1" x14ac:dyDescent="0.3">
      <c r="A854" s="888"/>
      <c r="B854" s="677"/>
      <c r="C854" s="586"/>
      <c r="D854" s="678"/>
      <c r="E854" s="679"/>
      <c r="F854" s="164"/>
      <c r="G854" s="587"/>
      <c r="H854" s="884" t="str">
        <f t="shared" si="41"/>
        <v xml:space="preserve"> </v>
      </c>
      <c r="I854" s="157" t="str">
        <f t="shared" si="38"/>
        <v xml:space="preserve"> </v>
      </c>
      <c r="J854" s="590" t="str">
        <f t="shared" si="39"/>
        <v xml:space="preserve"> </v>
      </c>
      <c r="K854" s="591" t="str">
        <f t="shared" si="40"/>
        <v xml:space="preserve"> </v>
      </c>
    </row>
    <row r="855" spans="1:11" ht="21" customHeight="1" x14ac:dyDescent="0.3">
      <c r="A855" s="888"/>
      <c r="B855" s="677"/>
      <c r="C855" s="586"/>
      <c r="D855" s="678"/>
      <c r="E855" s="679"/>
      <c r="F855" s="164"/>
      <c r="G855" s="587"/>
      <c r="H855" s="884" t="str">
        <f t="shared" si="41"/>
        <v xml:space="preserve"> </v>
      </c>
      <c r="I855" s="157" t="str">
        <f t="shared" si="38"/>
        <v xml:space="preserve"> </v>
      </c>
      <c r="J855" s="590" t="str">
        <f t="shared" si="39"/>
        <v xml:space="preserve"> </v>
      </c>
      <c r="K855" s="591" t="str">
        <f t="shared" si="40"/>
        <v xml:space="preserve"> </v>
      </c>
    </row>
    <row r="856" spans="1:11" ht="21" customHeight="1" x14ac:dyDescent="0.3">
      <c r="A856" s="888"/>
      <c r="B856" s="677"/>
      <c r="C856" s="586"/>
      <c r="D856" s="678"/>
      <c r="E856" s="679"/>
      <c r="F856" s="164"/>
      <c r="G856" s="587"/>
      <c r="H856" s="884" t="str">
        <f t="shared" si="41"/>
        <v xml:space="preserve"> </v>
      </c>
      <c r="I856" s="157" t="str">
        <f t="shared" si="38"/>
        <v xml:space="preserve"> </v>
      </c>
      <c r="J856" s="590" t="str">
        <f t="shared" si="39"/>
        <v xml:space="preserve"> </v>
      </c>
      <c r="K856" s="591" t="str">
        <f t="shared" si="40"/>
        <v xml:space="preserve"> </v>
      </c>
    </row>
    <row r="857" spans="1:11" ht="21" customHeight="1" x14ac:dyDescent="0.3">
      <c r="A857" s="888"/>
      <c r="B857" s="677"/>
      <c r="C857" s="586"/>
      <c r="D857" s="678"/>
      <c r="E857" s="679"/>
      <c r="F857" s="164"/>
      <c r="G857" s="587"/>
      <c r="H857" s="884" t="str">
        <f t="shared" si="41"/>
        <v xml:space="preserve"> </v>
      </c>
      <c r="I857" s="157" t="str">
        <f t="shared" si="38"/>
        <v xml:space="preserve"> </v>
      </c>
      <c r="J857" s="590" t="str">
        <f t="shared" si="39"/>
        <v xml:space="preserve"> </v>
      </c>
      <c r="K857" s="591" t="str">
        <f t="shared" si="40"/>
        <v xml:space="preserve"> </v>
      </c>
    </row>
    <row r="858" spans="1:11" ht="21" customHeight="1" x14ac:dyDescent="0.3">
      <c r="A858" s="888"/>
      <c r="B858" s="677"/>
      <c r="C858" s="586"/>
      <c r="D858" s="678"/>
      <c r="E858" s="679"/>
      <c r="F858" s="164"/>
      <c r="G858" s="587"/>
      <c r="H858" s="884" t="str">
        <f t="shared" si="41"/>
        <v xml:space="preserve"> </v>
      </c>
      <c r="I858" s="157" t="str">
        <f t="shared" si="38"/>
        <v xml:space="preserve"> </v>
      </c>
      <c r="J858" s="590" t="str">
        <f t="shared" si="39"/>
        <v xml:space="preserve"> </v>
      </c>
      <c r="K858" s="591" t="str">
        <f t="shared" si="40"/>
        <v xml:space="preserve"> </v>
      </c>
    </row>
    <row r="859" spans="1:11" ht="21" customHeight="1" x14ac:dyDescent="0.3">
      <c r="A859" s="888"/>
      <c r="B859" s="677"/>
      <c r="C859" s="586"/>
      <c r="D859" s="678"/>
      <c r="E859" s="679"/>
      <c r="F859" s="164"/>
      <c r="G859" s="587"/>
      <c r="H859" s="884" t="str">
        <f t="shared" si="41"/>
        <v xml:space="preserve"> </v>
      </c>
      <c r="I859" s="157" t="str">
        <f t="shared" si="38"/>
        <v xml:space="preserve"> </v>
      </c>
      <c r="J859" s="590" t="str">
        <f t="shared" si="39"/>
        <v xml:space="preserve"> </v>
      </c>
      <c r="K859" s="591" t="str">
        <f t="shared" si="40"/>
        <v xml:space="preserve"> </v>
      </c>
    </row>
    <row r="860" spans="1:11" ht="21" customHeight="1" x14ac:dyDescent="0.3">
      <c r="A860" s="888"/>
      <c r="B860" s="677"/>
      <c r="C860" s="586"/>
      <c r="D860" s="678"/>
      <c r="E860" s="679"/>
      <c r="F860" s="164"/>
      <c r="G860" s="587"/>
      <c r="H860" s="884" t="str">
        <f t="shared" si="41"/>
        <v xml:space="preserve"> </v>
      </c>
      <c r="I860" s="157" t="str">
        <f t="shared" si="38"/>
        <v xml:space="preserve"> </v>
      </c>
      <c r="J860" s="590" t="str">
        <f t="shared" si="39"/>
        <v xml:space="preserve"> </v>
      </c>
      <c r="K860" s="591" t="str">
        <f t="shared" si="40"/>
        <v xml:space="preserve"> </v>
      </c>
    </row>
    <row r="861" spans="1:11" ht="21" customHeight="1" x14ac:dyDescent="0.3">
      <c r="A861" s="888"/>
      <c r="B861" s="677"/>
      <c r="C861" s="586"/>
      <c r="D861" s="678"/>
      <c r="E861" s="679"/>
      <c r="F861" s="164"/>
      <c r="G861" s="587"/>
      <c r="H861" s="884" t="str">
        <f t="shared" si="41"/>
        <v xml:space="preserve"> </v>
      </c>
      <c r="I861" s="157" t="str">
        <f t="shared" si="38"/>
        <v xml:space="preserve"> </v>
      </c>
      <c r="J861" s="590" t="str">
        <f t="shared" si="39"/>
        <v xml:space="preserve"> </v>
      </c>
      <c r="K861" s="591" t="str">
        <f t="shared" si="40"/>
        <v xml:space="preserve"> </v>
      </c>
    </row>
    <row r="862" spans="1:11" ht="21" customHeight="1" x14ac:dyDescent="0.3">
      <c r="A862" s="888"/>
      <c r="B862" s="677"/>
      <c r="C862" s="586"/>
      <c r="D862" s="678"/>
      <c r="E862" s="679"/>
      <c r="F862" s="164"/>
      <c r="G862" s="587"/>
      <c r="H862" s="884" t="str">
        <f t="shared" si="41"/>
        <v xml:space="preserve"> </v>
      </c>
      <c r="I862" s="157" t="str">
        <f t="shared" si="38"/>
        <v xml:space="preserve"> </v>
      </c>
      <c r="J862" s="590" t="str">
        <f t="shared" si="39"/>
        <v xml:space="preserve"> </v>
      </c>
      <c r="K862" s="591" t="str">
        <f t="shared" si="40"/>
        <v xml:space="preserve"> </v>
      </c>
    </row>
    <row r="863" spans="1:11" ht="21" customHeight="1" x14ac:dyDescent="0.3">
      <c r="A863" s="888"/>
      <c r="B863" s="677"/>
      <c r="C863" s="586"/>
      <c r="D863" s="678"/>
      <c r="E863" s="679"/>
      <c r="F863" s="164"/>
      <c r="G863" s="587"/>
      <c r="H863" s="884" t="str">
        <f t="shared" si="41"/>
        <v xml:space="preserve"> </v>
      </c>
      <c r="I863" s="157" t="str">
        <f t="shared" si="38"/>
        <v xml:space="preserve"> </v>
      </c>
      <c r="J863" s="590" t="str">
        <f t="shared" si="39"/>
        <v xml:space="preserve"> </v>
      </c>
      <c r="K863" s="591" t="str">
        <f t="shared" si="40"/>
        <v xml:space="preserve"> </v>
      </c>
    </row>
    <row r="864" spans="1:11" ht="21" customHeight="1" x14ac:dyDescent="0.3">
      <c r="A864" s="888"/>
      <c r="B864" s="677"/>
      <c r="C864" s="586"/>
      <c r="D864" s="678"/>
      <c r="E864" s="679"/>
      <c r="F864" s="164"/>
      <c r="G864" s="587"/>
      <c r="H864" s="884" t="str">
        <f t="shared" si="41"/>
        <v xml:space="preserve"> </v>
      </c>
      <c r="I864" s="157" t="str">
        <f t="shared" si="38"/>
        <v xml:space="preserve"> </v>
      </c>
      <c r="J864" s="590" t="str">
        <f t="shared" si="39"/>
        <v xml:space="preserve"> </v>
      </c>
      <c r="K864" s="591" t="str">
        <f t="shared" si="40"/>
        <v xml:space="preserve"> </v>
      </c>
    </row>
    <row r="865" spans="1:11" ht="21" customHeight="1" x14ac:dyDescent="0.3">
      <c r="A865" s="888"/>
      <c r="B865" s="677"/>
      <c r="C865" s="586"/>
      <c r="D865" s="678"/>
      <c r="E865" s="679"/>
      <c r="F865" s="164"/>
      <c r="G865" s="587"/>
      <c r="H865" s="884" t="str">
        <f t="shared" si="41"/>
        <v xml:space="preserve"> </v>
      </c>
      <c r="I865" s="157" t="str">
        <f t="shared" si="38"/>
        <v xml:space="preserve"> </v>
      </c>
      <c r="J865" s="590" t="str">
        <f t="shared" si="39"/>
        <v xml:space="preserve"> </v>
      </c>
      <c r="K865" s="591" t="str">
        <f t="shared" si="40"/>
        <v xml:space="preserve"> </v>
      </c>
    </row>
    <row r="866" spans="1:11" ht="21" customHeight="1" x14ac:dyDescent="0.3">
      <c r="A866" s="888"/>
      <c r="B866" s="677"/>
      <c r="C866" s="586"/>
      <c r="D866" s="678"/>
      <c r="E866" s="679"/>
      <c r="F866" s="164"/>
      <c r="G866" s="587"/>
      <c r="H866" s="884" t="str">
        <f t="shared" si="41"/>
        <v xml:space="preserve"> </v>
      </c>
      <c r="I866" s="157" t="str">
        <f t="shared" si="38"/>
        <v xml:space="preserve"> </v>
      </c>
      <c r="J866" s="590" t="str">
        <f t="shared" si="39"/>
        <v xml:space="preserve"> </v>
      </c>
      <c r="K866" s="591" t="str">
        <f t="shared" si="40"/>
        <v xml:space="preserve"> </v>
      </c>
    </row>
    <row r="867" spans="1:11" ht="21" customHeight="1" x14ac:dyDescent="0.3">
      <c r="A867" s="888"/>
      <c r="B867" s="677"/>
      <c r="C867" s="586"/>
      <c r="D867" s="678"/>
      <c r="E867" s="679"/>
      <c r="F867" s="164"/>
      <c r="G867" s="587"/>
      <c r="H867" s="884" t="str">
        <f t="shared" si="41"/>
        <v xml:space="preserve"> </v>
      </c>
      <c r="I867" s="157" t="str">
        <f t="shared" si="38"/>
        <v xml:space="preserve"> </v>
      </c>
      <c r="J867" s="590" t="str">
        <f t="shared" si="39"/>
        <v xml:space="preserve"> </v>
      </c>
      <c r="K867" s="591" t="str">
        <f t="shared" si="40"/>
        <v xml:space="preserve"> </v>
      </c>
    </row>
    <row r="868" spans="1:11" ht="21" customHeight="1" x14ac:dyDescent="0.3">
      <c r="A868" s="888"/>
      <c r="B868" s="677"/>
      <c r="C868" s="586"/>
      <c r="D868" s="678"/>
      <c r="E868" s="679"/>
      <c r="F868" s="164"/>
      <c r="G868" s="587"/>
      <c r="H868" s="884" t="str">
        <f t="shared" si="41"/>
        <v xml:space="preserve"> </v>
      </c>
      <c r="I868" s="157" t="str">
        <f t="shared" si="38"/>
        <v xml:space="preserve"> </v>
      </c>
      <c r="J868" s="590" t="str">
        <f t="shared" si="39"/>
        <v xml:space="preserve"> </v>
      </c>
      <c r="K868" s="591" t="str">
        <f t="shared" si="40"/>
        <v xml:space="preserve"> </v>
      </c>
    </row>
    <row r="869" spans="1:11" ht="21" customHeight="1" x14ac:dyDescent="0.3">
      <c r="A869" s="888"/>
      <c r="B869" s="677"/>
      <c r="C869" s="586"/>
      <c r="D869" s="678"/>
      <c r="E869" s="679"/>
      <c r="F869" s="164"/>
      <c r="G869" s="587"/>
      <c r="H869" s="884" t="str">
        <f t="shared" si="41"/>
        <v xml:space="preserve"> </v>
      </c>
      <c r="I869" s="157" t="str">
        <f t="shared" si="38"/>
        <v xml:space="preserve"> </v>
      </c>
      <c r="J869" s="590" t="str">
        <f t="shared" si="39"/>
        <v xml:space="preserve"> </v>
      </c>
      <c r="K869" s="591" t="str">
        <f t="shared" si="40"/>
        <v xml:space="preserve"> </v>
      </c>
    </row>
    <row r="870" spans="1:11" ht="21" customHeight="1" x14ac:dyDescent="0.3">
      <c r="A870" s="888"/>
      <c r="B870" s="677"/>
      <c r="C870" s="586"/>
      <c r="D870" s="678"/>
      <c r="E870" s="679"/>
      <c r="F870" s="164"/>
      <c r="G870" s="587"/>
      <c r="H870" s="884" t="str">
        <f t="shared" si="41"/>
        <v xml:space="preserve"> </v>
      </c>
      <c r="I870" s="157" t="str">
        <f t="shared" si="38"/>
        <v xml:space="preserve"> </v>
      </c>
      <c r="J870" s="590" t="str">
        <f t="shared" si="39"/>
        <v xml:space="preserve"> </v>
      </c>
      <c r="K870" s="591" t="str">
        <f t="shared" si="40"/>
        <v xml:space="preserve"> </v>
      </c>
    </row>
    <row r="871" spans="1:11" ht="21" customHeight="1" x14ac:dyDescent="0.3">
      <c r="A871" s="888"/>
      <c r="B871" s="677"/>
      <c r="C871" s="586"/>
      <c r="D871" s="678"/>
      <c r="E871" s="679"/>
      <c r="F871" s="164"/>
      <c r="G871" s="587"/>
      <c r="H871" s="884" t="str">
        <f t="shared" si="41"/>
        <v xml:space="preserve"> </v>
      </c>
      <c r="I871" s="157" t="str">
        <f t="shared" si="38"/>
        <v xml:space="preserve"> </v>
      </c>
      <c r="J871" s="590" t="str">
        <f t="shared" si="39"/>
        <v xml:space="preserve"> </v>
      </c>
      <c r="K871" s="591" t="str">
        <f t="shared" si="40"/>
        <v xml:space="preserve"> </v>
      </c>
    </row>
    <row r="872" spans="1:11" ht="21" customHeight="1" x14ac:dyDescent="0.3">
      <c r="A872" s="888"/>
      <c r="B872" s="677"/>
      <c r="C872" s="586"/>
      <c r="D872" s="678"/>
      <c r="E872" s="679"/>
      <c r="F872" s="164"/>
      <c r="G872" s="587"/>
      <c r="H872" s="884" t="str">
        <f t="shared" si="41"/>
        <v xml:space="preserve"> </v>
      </c>
      <c r="I872" s="157" t="str">
        <f t="shared" si="38"/>
        <v xml:space="preserve"> </v>
      </c>
      <c r="J872" s="590" t="str">
        <f t="shared" si="39"/>
        <v xml:space="preserve"> </v>
      </c>
      <c r="K872" s="591" t="str">
        <f t="shared" si="40"/>
        <v xml:space="preserve"> </v>
      </c>
    </row>
    <row r="873" spans="1:11" ht="21" customHeight="1" x14ac:dyDescent="0.3">
      <c r="A873" s="888"/>
      <c r="B873" s="677"/>
      <c r="C873" s="586"/>
      <c r="D873" s="678"/>
      <c r="E873" s="679"/>
      <c r="F873" s="164"/>
      <c r="G873" s="587"/>
      <c r="H873" s="884" t="str">
        <f t="shared" si="41"/>
        <v xml:space="preserve"> </v>
      </c>
      <c r="I873" s="157" t="str">
        <f t="shared" si="38"/>
        <v xml:space="preserve"> </v>
      </c>
      <c r="J873" s="590" t="str">
        <f t="shared" si="39"/>
        <v xml:space="preserve"> </v>
      </c>
      <c r="K873" s="591" t="str">
        <f t="shared" si="40"/>
        <v xml:space="preserve"> </v>
      </c>
    </row>
    <row r="874" spans="1:11" ht="21" customHeight="1" x14ac:dyDescent="0.3">
      <c r="A874" s="888"/>
      <c r="B874" s="677"/>
      <c r="C874" s="586"/>
      <c r="D874" s="678"/>
      <c r="E874" s="679"/>
      <c r="F874" s="164"/>
      <c r="G874" s="587"/>
      <c r="H874" s="884" t="str">
        <f t="shared" si="41"/>
        <v xml:space="preserve"> </v>
      </c>
      <c r="I874" s="157" t="str">
        <f t="shared" si="38"/>
        <v xml:space="preserve"> </v>
      </c>
      <c r="J874" s="590" t="str">
        <f t="shared" si="39"/>
        <v xml:space="preserve"> </v>
      </c>
      <c r="K874" s="591" t="str">
        <f t="shared" si="40"/>
        <v xml:space="preserve"> </v>
      </c>
    </row>
    <row r="875" spans="1:11" ht="21" customHeight="1" x14ac:dyDescent="0.3">
      <c r="A875" s="888"/>
      <c r="B875" s="677"/>
      <c r="C875" s="586"/>
      <c r="D875" s="678"/>
      <c r="E875" s="679"/>
      <c r="F875" s="164"/>
      <c r="G875" s="587"/>
      <c r="H875" s="884" t="str">
        <f t="shared" si="41"/>
        <v xml:space="preserve"> </v>
      </c>
      <c r="I875" s="157" t="str">
        <f t="shared" si="38"/>
        <v xml:space="preserve"> </v>
      </c>
      <c r="J875" s="590" t="str">
        <f t="shared" si="39"/>
        <v xml:space="preserve"> </v>
      </c>
      <c r="K875" s="591" t="str">
        <f t="shared" si="40"/>
        <v xml:space="preserve"> </v>
      </c>
    </row>
    <row r="876" spans="1:11" ht="21" customHeight="1" x14ac:dyDescent="0.3">
      <c r="A876" s="888"/>
      <c r="B876" s="677"/>
      <c r="C876" s="586"/>
      <c r="D876" s="678"/>
      <c r="E876" s="679"/>
      <c r="F876" s="164"/>
      <c r="G876" s="587"/>
      <c r="H876" s="884" t="str">
        <f t="shared" si="41"/>
        <v xml:space="preserve"> </v>
      </c>
      <c r="I876" s="157" t="str">
        <f t="shared" si="38"/>
        <v xml:space="preserve"> </v>
      </c>
      <c r="J876" s="590" t="str">
        <f t="shared" si="39"/>
        <v xml:space="preserve"> </v>
      </c>
      <c r="K876" s="591" t="str">
        <f t="shared" si="40"/>
        <v xml:space="preserve"> </v>
      </c>
    </row>
    <row r="877" spans="1:11" ht="21" customHeight="1" x14ac:dyDescent="0.3">
      <c r="A877" s="888"/>
      <c r="B877" s="677"/>
      <c r="C877" s="586"/>
      <c r="D877" s="678"/>
      <c r="E877" s="679"/>
      <c r="F877" s="164"/>
      <c r="G877" s="587"/>
      <c r="H877" s="884" t="str">
        <f t="shared" si="41"/>
        <v xml:space="preserve"> </v>
      </c>
      <c r="I877" s="157" t="str">
        <f t="shared" si="38"/>
        <v xml:space="preserve"> </v>
      </c>
      <c r="J877" s="590" t="str">
        <f t="shared" si="39"/>
        <v xml:space="preserve"> </v>
      </c>
      <c r="K877" s="591" t="str">
        <f t="shared" si="40"/>
        <v xml:space="preserve"> </v>
      </c>
    </row>
    <row r="878" spans="1:11" ht="21" customHeight="1" x14ac:dyDescent="0.3">
      <c r="A878" s="888"/>
      <c r="B878" s="677"/>
      <c r="C878" s="586"/>
      <c r="D878" s="678"/>
      <c r="E878" s="679"/>
      <c r="F878" s="164"/>
      <c r="G878" s="587"/>
      <c r="H878" s="884" t="str">
        <f t="shared" si="41"/>
        <v xml:space="preserve"> </v>
      </c>
      <c r="I878" s="157" t="str">
        <f t="shared" si="38"/>
        <v xml:space="preserve"> </v>
      </c>
      <c r="J878" s="590" t="str">
        <f t="shared" si="39"/>
        <v xml:space="preserve"> </v>
      </c>
      <c r="K878" s="591" t="str">
        <f t="shared" si="40"/>
        <v xml:space="preserve"> </v>
      </c>
    </row>
    <row r="879" spans="1:11" ht="21" customHeight="1" x14ac:dyDescent="0.3">
      <c r="A879" s="888"/>
      <c r="B879" s="677"/>
      <c r="C879" s="586"/>
      <c r="D879" s="678"/>
      <c r="E879" s="679"/>
      <c r="F879" s="164"/>
      <c r="G879" s="587"/>
      <c r="H879" s="884" t="str">
        <f t="shared" si="41"/>
        <v xml:space="preserve"> </v>
      </c>
      <c r="I879" s="157" t="str">
        <f t="shared" si="38"/>
        <v xml:space="preserve"> </v>
      </c>
      <c r="J879" s="590" t="str">
        <f t="shared" si="39"/>
        <v xml:space="preserve"> </v>
      </c>
      <c r="K879" s="591" t="str">
        <f t="shared" si="40"/>
        <v xml:space="preserve"> </v>
      </c>
    </row>
    <row r="880" spans="1:11" ht="21" customHeight="1" x14ac:dyDescent="0.3">
      <c r="A880" s="888"/>
      <c r="B880" s="677"/>
      <c r="C880" s="586"/>
      <c r="D880" s="678"/>
      <c r="E880" s="679"/>
      <c r="F880" s="164"/>
      <c r="G880" s="587"/>
      <c r="H880" s="884" t="str">
        <f t="shared" si="41"/>
        <v xml:space="preserve"> </v>
      </c>
      <c r="I880" s="157" t="str">
        <f t="shared" si="38"/>
        <v xml:space="preserve"> </v>
      </c>
      <c r="J880" s="590" t="str">
        <f t="shared" si="39"/>
        <v xml:space="preserve"> </v>
      </c>
      <c r="K880" s="591" t="str">
        <f t="shared" si="40"/>
        <v xml:space="preserve"> </v>
      </c>
    </row>
    <row r="881" spans="1:11" ht="21" customHeight="1" x14ac:dyDescent="0.3">
      <c r="A881" s="888"/>
      <c r="B881" s="677"/>
      <c r="C881" s="586"/>
      <c r="D881" s="678"/>
      <c r="E881" s="679"/>
      <c r="F881" s="164"/>
      <c r="G881" s="587"/>
      <c r="H881" s="884" t="str">
        <f t="shared" si="41"/>
        <v xml:space="preserve"> </v>
      </c>
      <c r="I881" s="157" t="str">
        <f t="shared" si="38"/>
        <v xml:space="preserve"> </v>
      </c>
      <c r="J881" s="590" t="str">
        <f t="shared" si="39"/>
        <v xml:space="preserve"> </v>
      </c>
      <c r="K881" s="591" t="str">
        <f t="shared" si="40"/>
        <v xml:space="preserve"> </v>
      </c>
    </row>
    <row r="882" spans="1:11" ht="21" customHeight="1" x14ac:dyDescent="0.3">
      <c r="A882" s="888"/>
      <c r="B882" s="677"/>
      <c r="C882" s="586"/>
      <c r="D882" s="678"/>
      <c r="E882" s="679"/>
      <c r="F882" s="164"/>
      <c r="G882" s="587"/>
      <c r="H882" s="884" t="str">
        <f t="shared" si="41"/>
        <v xml:space="preserve"> </v>
      </c>
      <c r="I882" s="157" t="str">
        <f t="shared" si="38"/>
        <v xml:space="preserve"> </v>
      </c>
      <c r="J882" s="590" t="str">
        <f t="shared" si="39"/>
        <v xml:space="preserve"> </v>
      </c>
      <c r="K882" s="591" t="str">
        <f t="shared" si="40"/>
        <v xml:space="preserve"> </v>
      </c>
    </row>
    <row r="883" spans="1:11" ht="21" customHeight="1" x14ac:dyDescent="0.3">
      <c r="A883" s="888"/>
      <c r="B883" s="677"/>
      <c r="C883" s="586"/>
      <c r="D883" s="678"/>
      <c r="E883" s="679"/>
      <c r="F883" s="164"/>
      <c r="G883" s="587"/>
      <c r="H883" s="884" t="str">
        <f t="shared" si="41"/>
        <v xml:space="preserve"> </v>
      </c>
      <c r="I883" s="157" t="str">
        <f t="shared" si="38"/>
        <v xml:space="preserve"> </v>
      </c>
      <c r="J883" s="590" t="str">
        <f t="shared" si="39"/>
        <v xml:space="preserve"> </v>
      </c>
      <c r="K883" s="591" t="str">
        <f t="shared" si="40"/>
        <v xml:space="preserve"> </v>
      </c>
    </row>
    <row r="884" spans="1:11" ht="21" customHeight="1" x14ac:dyDescent="0.3">
      <c r="A884" s="888"/>
      <c r="B884" s="677"/>
      <c r="C884" s="586"/>
      <c r="D884" s="678"/>
      <c r="E884" s="679"/>
      <c r="F884" s="164"/>
      <c r="G884" s="587"/>
      <c r="H884" s="884" t="str">
        <f t="shared" si="41"/>
        <v xml:space="preserve"> </v>
      </c>
      <c r="I884" s="157" t="str">
        <f t="shared" si="38"/>
        <v xml:space="preserve"> </v>
      </c>
      <c r="J884" s="590" t="str">
        <f t="shared" si="39"/>
        <v xml:space="preserve"> </v>
      </c>
      <c r="K884" s="591" t="str">
        <f t="shared" si="40"/>
        <v xml:space="preserve"> </v>
      </c>
    </row>
    <row r="885" spans="1:11" ht="21" customHeight="1" x14ac:dyDescent="0.3">
      <c r="A885" s="888"/>
      <c r="B885" s="677"/>
      <c r="C885" s="586"/>
      <c r="D885" s="678"/>
      <c r="E885" s="679"/>
      <c r="F885" s="164"/>
      <c r="G885" s="587"/>
      <c r="H885" s="884" t="str">
        <f t="shared" si="41"/>
        <v xml:space="preserve"> </v>
      </c>
      <c r="I885" s="157" t="str">
        <f t="shared" si="38"/>
        <v xml:space="preserve"> </v>
      </c>
      <c r="J885" s="590" t="str">
        <f t="shared" si="39"/>
        <v xml:space="preserve"> </v>
      </c>
      <c r="K885" s="591" t="str">
        <f t="shared" si="40"/>
        <v xml:space="preserve"> </v>
      </c>
    </row>
    <row r="886" spans="1:11" ht="21" customHeight="1" x14ac:dyDescent="0.3">
      <c r="A886" s="888"/>
      <c r="B886" s="677"/>
      <c r="C886" s="586"/>
      <c r="D886" s="678"/>
      <c r="E886" s="679"/>
      <c r="F886" s="164"/>
      <c r="G886" s="587"/>
      <c r="H886" s="884" t="str">
        <f t="shared" si="41"/>
        <v xml:space="preserve"> </v>
      </c>
      <c r="I886" s="157" t="str">
        <f t="shared" si="38"/>
        <v xml:space="preserve"> </v>
      </c>
      <c r="J886" s="590" t="str">
        <f t="shared" si="39"/>
        <v xml:space="preserve"> </v>
      </c>
      <c r="K886" s="591" t="str">
        <f t="shared" si="40"/>
        <v xml:space="preserve"> </v>
      </c>
    </row>
    <row r="887" spans="1:11" ht="21" customHeight="1" x14ac:dyDescent="0.3">
      <c r="A887" s="888"/>
      <c r="B887" s="677"/>
      <c r="C887" s="586"/>
      <c r="D887" s="678"/>
      <c r="E887" s="679"/>
      <c r="F887" s="164"/>
      <c r="G887" s="587"/>
      <c r="H887" s="884" t="str">
        <f t="shared" si="41"/>
        <v xml:space="preserve"> </v>
      </c>
      <c r="I887" s="157" t="str">
        <f t="shared" si="38"/>
        <v xml:space="preserve"> </v>
      </c>
      <c r="J887" s="590" t="str">
        <f t="shared" si="39"/>
        <v xml:space="preserve"> </v>
      </c>
      <c r="K887" s="591" t="str">
        <f t="shared" si="40"/>
        <v xml:space="preserve"> </v>
      </c>
    </row>
    <row r="888" spans="1:11" ht="21" customHeight="1" x14ac:dyDescent="0.3">
      <c r="A888" s="888"/>
      <c r="B888" s="677"/>
      <c r="C888" s="586"/>
      <c r="D888" s="678"/>
      <c r="E888" s="679"/>
      <c r="F888" s="164"/>
      <c r="G888" s="587"/>
      <c r="H888" s="884" t="str">
        <f t="shared" si="41"/>
        <v xml:space="preserve"> </v>
      </c>
      <c r="I888" s="157" t="str">
        <f t="shared" si="38"/>
        <v xml:space="preserve"> </v>
      </c>
      <c r="J888" s="590" t="str">
        <f t="shared" si="39"/>
        <v xml:space="preserve"> </v>
      </c>
      <c r="K888" s="591" t="str">
        <f t="shared" si="40"/>
        <v xml:space="preserve"> </v>
      </c>
    </row>
    <row r="889" spans="1:11" ht="21" customHeight="1" x14ac:dyDescent="0.3">
      <c r="A889" s="888"/>
      <c r="B889" s="677"/>
      <c r="C889" s="586"/>
      <c r="D889" s="678"/>
      <c r="E889" s="679"/>
      <c r="F889" s="164"/>
      <c r="G889" s="587"/>
      <c r="H889" s="884" t="str">
        <f t="shared" si="41"/>
        <v xml:space="preserve"> </v>
      </c>
      <c r="I889" s="157" t="str">
        <f t="shared" si="38"/>
        <v xml:space="preserve"> </v>
      </c>
      <c r="J889" s="590" t="str">
        <f t="shared" si="39"/>
        <v xml:space="preserve"> </v>
      </c>
      <c r="K889" s="591" t="str">
        <f t="shared" si="40"/>
        <v xml:space="preserve"> </v>
      </c>
    </row>
    <row r="890" spans="1:11" ht="21" customHeight="1" x14ac:dyDescent="0.3">
      <c r="A890" s="888"/>
      <c r="B890" s="677"/>
      <c r="C890" s="586"/>
      <c r="D890" s="678"/>
      <c r="E890" s="679"/>
      <c r="F890" s="164"/>
      <c r="G890" s="587"/>
      <c r="H890" s="884" t="str">
        <f t="shared" si="41"/>
        <v xml:space="preserve"> </v>
      </c>
      <c r="I890" s="157" t="str">
        <f t="shared" si="38"/>
        <v xml:space="preserve"> </v>
      </c>
      <c r="J890" s="590" t="str">
        <f t="shared" si="39"/>
        <v xml:space="preserve"> </v>
      </c>
      <c r="K890" s="591" t="str">
        <f t="shared" si="40"/>
        <v xml:space="preserve"> </v>
      </c>
    </row>
    <row r="891" spans="1:11" ht="21" customHeight="1" x14ac:dyDescent="0.3">
      <c r="A891" s="888"/>
      <c r="B891" s="677"/>
      <c r="C891" s="586"/>
      <c r="D891" s="678"/>
      <c r="E891" s="679"/>
      <c r="F891" s="164"/>
      <c r="G891" s="587"/>
      <c r="H891" s="884" t="str">
        <f t="shared" si="41"/>
        <v xml:space="preserve"> </v>
      </c>
      <c r="I891" s="157" t="str">
        <f t="shared" si="38"/>
        <v xml:space="preserve"> </v>
      </c>
      <c r="J891" s="590" t="str">
        <f t="shared" si="39"/>
        <v xml:space="preserve"> </v>
      </c>
      <c r="K891" s="591" t="str">
        <f t="shared" si="40"/>
        <v xml:space="preserve"> </v>
      </c>
    </row>
    <row r="892" spans="1:11" ht="21" customHeight="1" x14ac:dyDescent="0.3">
      <c r="A892" s="888"/>
      <c r="B892" s="677"/>
      <c r="C892" s="586"/>
      <c r="D892" s="678"/>
      <c r="E892" s="679"/>
      <c r="F892" s="164"/>
      <c r="G892" s="587"/>
      <c r="H892" s="884" t="str">
        <f t="shared" si="41"/>
        <v xml:space="preserve"> </v>
      </c>
      <c r="I892" s="157" t="str">
        <f t="shared" si="38"/>
        <v xml:space="preserve"> </v>
      </c>
      <c r="J892" s="590" t="str">
        <f t="shared" si="39"/>
        <v xml:space="preserve"> </v>
      </c>
      <c r="K892" s="591" t="str">
        <f t="shared" si="40"/>
        <v xml:space="preserve"> </v>
      </c>
    </row>
    <row r="893" spans="1:11" ht="21" customHeight="1" x14ac:dyDescent="0.3">
      <c r="A893" s="888"/>
      <c r="B893" s="677"/>
      <c r="C893" s="586"/>
      <c r="D893" s="678"/>
      <c r="E893" s="679"/>
      <c r="F893" s="164"/>
      <c r="G893" s="587"/>
      <c r="H893" s="884" t="str">
        <f t="shared" si="41"/>
        <v xml:space="preserve"> </v>
      </c>
      <c r="I893" s="157" t="str">
        <f t="shared" si="38"/>
        <v xml:space="preserve"> </v>
      </c>
      <c r="J893" s="590" t="str">
        <f t="shared" si="39"/>
        <v xml:space="preserve"> </v>
      </c>
      <c r="K893" s="591" t="str">
        <f t="shared" si="40"/>
        <v xml:space="preserve"> </v>
      </c>
    </row>
    <row r="894" spans="1:11" ht="21" customHeight="1" x14ac:dyDescent="0.3">
      <c r="A894" s="888"/>
      <c r="B894" s="677"/>
      <c r="C894" s="586"/>
      <c r="D894" s="678"/>
      <c r="E894" s="679"/>
      <c r="F894" s="164"/>
      <c r="G894" s="587"/>
      <c r="H894" s="884" t="str">
        <f t="shared" si="41"/>
        <v xml:space="preserve"> </v>
      </c>
      <c r="I894" s="157" t="str">
        <f t="shared" si="38"/>
        <v xml:space="preserve"> </v>
      </c>
      <c r="J894" s="590" t="str">
        <f t="shared" si="39"/>
        <v xml:space="preserve"> </v>
      </c>
      <c r="K894" s="591" t="str">
        <f t="shared" si="40"/>
        <v xml:space="preserve"> </v>
      </c>
    </row>
    <row r="895" spans="1:11" ht="21" customHeight="1" x14ac:dyDescent="0.3">
      <c r="A895" s="888"/>
      <c r="B895" s="677"/>
      <c r="C895" s="586"/>
      <c r="D895" s="678"/>
      <c r="E895" s="679"/>
      <c r="F895" s="164"/>
      <c r="G895" s="587"/>
      <c r="H895" s="884" t="str">
        <f t="shared" si="41"/>
        <v xml:space="preserve"> </v>
      </c>
      <c r="I895" s="157" t="str">
        <f t="shared" si="38"/>
        <v xml:space="preserve"> </v>
      </c>
      <c r="J895" s="590" t="str">
        <f t="shared" si="39"/>
        <v xml:space="preserve"> </v>
      </c>
      <c r="K895" s="591" t="str">
        <f t="shared" si="40"/>
        <v xml:space="preserve"> </v>
      </c>
    </row>
    <row r="896" spans="1:11" ht="21" customHeight="1" x14ac:dyDescent="0.3">
      <c r="A896" s="888"/>
      <c r="B896" s="677"/>
      <c r="C896" s="586"/>
      <c r="D896" s="678"/>
      <c r="E896" s="679"/>
      <c r="F896" s="164"/>
      <c r="G896" s="587"/>
      <c r="H896" s="884" t="str">
        <f t="shared" si="41"/>
        <v xml:space="preserve"> </v>
      </c>
      <c r="I896" s="157" t="str">
        <f t="shared" si="38"/>
        <v xml:space="preserve"> </v>
      </c>
      <c r="J896" s="590" t="str">
        <f t="shared" si="39"/>
        <v xml:space="preserve"> </v>
      </c>
      <c r="K896" s="591" t="str">
        <f t="shared" si="40"/>
        <v xml:space="preserve"> </v>
      </c>
    </row>
    <row r="897" spans="1:11" ht="21" customHeight="1" x14ac:dyDescent="0.3">
      <c r="A897" s="888"/>
      <c r="B897" s="677"/>
      <c r="C897" s="586"/>
      <c r="D897" s="678"/>
      <c r="E897" s="679"/>
      <c r="F897" s="164"/>
      <c r="G897" s="587"/>
      <c r="H897" s="884" t="str">
        <f t="shared" si="41"/>
        <v xml:space="preserve"> </v>
      </c>
      <c r="I897" s="157" t="str">
        <f t="shared" ref="I897:I960" si="42">IF($D897="Заплыв №","РЕЗУЛЬТАТ"," ")</f>
        <v xml:space="preserve"> </v>
      </c>
      <c r="J897" s="590" t="str">
        <f t="shared" ref="J897:J960" si="43">IF($D897="Заплыв №","ФИНИШ"," ")</f>
        <v xml:space="preserve"> </v>
      </c>
      <c r="K897" s="591" t="str">
        <f t="shared" ref="K897:K960" si="44">IF($D897="Заплыв №","ПРИМ."," ")</f>
        <v xml:space="preserve"> </v>
      </c>
    </row>
    <row r="898" spans="1:11" ht="21" customHeight="1" x14ac:dyDescent="0.3">
      <c r="A898" s="888"/>
      <c r="B898" s="677"/>
      <c r="C898" s="586"/>
      <c r="D898" s="678"/>
      <c r="E898" s="679"/>
      <c r="F898" s="164"/>
      <c r="G898" s="587"/>
      <c r="H898" s="884" t="str">
        <f t="shared" si="41"/>
        <v xml:space="preserve"> </v>
      </c>
      <c r="I898" s="157" t="str">
        <f t="shared" si="42"/>
        <v xml:space="preserve"> </v>
      </c>
      <c r="J898" s="590" t="str">
        <f t="shared" si="43"/>
        <v xml:space="preserve"> </v>
      </c>
      <c r="K898" s="591" t="str">
        <f t="shared" si="44"/>
        <v xml:space="preserve"> </v>
      </c>
    </row>
    <row r="899" spans="1:11" ht="21" customHeight="1" x14ac:dyDescent="0.3">
      <c r="A899" s="888"/>
      <c r="B899" s="677"/>
      <c r="C899" s="586"/>
      <c r="D899" s="678"/>
      <c r="E899" s="679"/>
      <c r="F899" s="164"/>
      <c r="G899" s="587"/>
      <c r="H899" s="884" t="str">
        <f t="shared" ref="H899:H962" si="45">IF(ISBLANK(A899)," ",A899)</f>
        <v xml:space="preserve"> </v>
      </c>
      <c r="I899" s="157" t="str">
        <f t="shared" si="42"/>
        <v xml:space="preserve"> </v>
      </c>
      <c r="J899" s="590" t="str">
        <f t="shared" si="43"/>
        <v xml:space="preserve"> </v>
      </c>
      <c r="K899" s="591" t="str">
        <f t="shared" si="44"/>
        <v xml:space="preserve"> </v>
      </c>
    </row>
    <row r="900" spans="1:11" ht="21" customHeight="1" x14ac:dyDescent="0.3">
      <c r="A900" s="888"/>
      <c r="B900" s="677"/>
      <c r="C900" s="586"/>
      <c r="D900" s="678"/>
      <c r="E900" s="679"/>
      <c r="F900" s="164"/>
      <c r="G900" s="587"/>
      <c r="H900" s="884" t="str">
        <f t="shared" si="45"/>
        <v xml:space="preserve"> </v>
      </c>
      <c r="I900" s="157" t="str">
        <f t="shared" si="42"/>
        <v xml:space="preserve"> </v>
      </c>
      <c r="J900" s="590" t="str">
        <f t="shared" si="43"/>
        <v xml:space="preserve"> </v>
      </c>
      <c r="K900" s="591" t="str">
        <f t="shared" si="44"/>
        <v xml:space="preserve"> </v>
      </c>
    </row>
    <row r="901" spans="1:11" ht="21" customHeight="1" x14ac:dyDescent="0.3">
      <c r="A901" s="888"/>
      <c r="B901" s="677"/>
      <c r="C901" s="586"/>
      <c r="D901" s="678"/>
      <c r="E901" s="679"/>
      <c r="F901" s="164"/>
      <c r="G901" s="587"/>
      <c r="H901" s="884" t="str">
        <f t="shared" si="45"/>
        <v xml:space="preserve"> </v>
      </c>
      <c r="I901" s="157" t="str">
        <f t="shared" si="42"/>
        <v xml:space="preserve"> </v>
      </c>
      <c r="J901" s="590" t="str">
        <f t="shared" si="43"/>
        <v xml:space="preserve"> </v>
      </c>
      <c r="K901" s="591" t="str">
        <f t="shared" si="44"/>
        <v xml:space="preserve"> </v>
      </c>
    </row>
    <row r="902" spans="1:11" ht="21" customHeight="1" x14ac:dyDescent="0.3">
      <c r="A902" s="888"/>
      <c r="B902" s="677"/>
      <c r="C902" s="586"/>
      <c r="D902" s="678"/>
      <c r="E902" s="679"/>
      <c r="F902" s="164"/>
      <c r="G902" s="587"/>
      <c r="H902" s="884" t="str">
        <f t="shared" si="45"/>
        <v xml:space="preserve"> </v>
      </c>
      <c r="I902" s="157" t="str">
        <f t="shared" si="42"/>
        <v xml:space="preserve"> </v>
      </c>
      <c r="J902" s="590" t="str">
        <f t="shared" si="43"/>
        <v xml:space="preserve"> </v>
      </c>
      <c r="K902" s="591" t="str">
        <f t="shared" si="44"/>
        <v xml:space="preserve"> </v>
      </c>
    </row>
    <row r="903" spans="1:11" ht="21" customHeight="1" x14ac:dyDescent="0.3">
      <c r="A903" s="888"/>
      <c r="B903" s="677"/>
      <c r="C903" s="586"/>
      <c r="D903" s="678"/>
      <c r="E903" s="679"/>
      <c r="F903" s="164"/>
      <c r="G903" s="587"/>
      <c r="H903" s="884" t="str">
        <f t="shared" si="45"/>
        <v xml:space="preserve"> </v>
      </c>
      <c r="I903" s="157" t="str">
        <f t="shared" si="42"/>
        <v xml:space="preserve"> </v>
      </c>
      <c r="J903" s="590" t="str">
        <f t="shared" si="43"/>
        <v xml:space="preserve"> </v>
      </c>
      <c r="K903" s="591" t="str">
        <f t="shared" si="44"/>
        <v xml:space="preserve"> </v>
      </c>
    </row>
    <row r="904" spans="1:11" ht="21" customHeight="1" x14ac:dyDescent="0.3">
      <c r="A904" s="888"/>
      <c r="B904" s="677"/>
      <c r="C904" s="586"/>
      <c r="D904" s="678"/>
      <c r="E904" s="679"/>
      <c r="F904" s="164"/>
      <c r="G904" s="587"/>
      <c r="H904" s="884" t="str">
        <f t="shared" si="45"/>
        <v xml:space="preserve"> </v>
      </c>
      <c r="I904" s="157" t="str">
        <f t="shared" si="42"/>
        <v xml:space="preserve"> </v>
      </c>
      <c r="J904" s="590" t="str">
        <f t="shared" si="43"/>
        <v xml:space="preserve"> </v>
      </c>
      <c r="K904" s="591" t="str">
        <f t="shared" si="44"/>
        <v xml:space="preserve"> </v>
      </c>
    </row>
    <row r="905" spans="1:11" ht="21" customHeight="1" x14ac:dyDescent="0.3">
      <c r="A905" s="888"/>
      <c r="B905" s="677"/>
      <c r="C905" s="586"/>
      <c r="D905" s="678"/>
      <c r="E905" s="679"/>
      <c r="F905" s="164"/>
      <c r="G905" s="587"/>
      <c r="H905" s="884" t="str">
        <f t="shared" si="45"/>
        <v xml:space="preserve"> </v>
      </c>
      <c r="I905" s="157" t="str">
        <f t="shared" si="42"/>
        <v xml:space="preserve"> </v>
      </c>
      <c r="J905" s="590" t="str">
        <f t="shared" si="43"/>
        <v xml:space="preserve"> </v>
      </c>
      <c r="K905" s="591" t="str">
        <f t="shared" si="44"/>
        <v xml:space="preserve"> </v>
      </c>
    </row>
    <row r="906" spans="1:11" ht="21" customHeight="1" x14ac:dyDescent="0.3">
      <c r="A906" s="888"/>
      <c r="B906" s="677"/>
      <c r="C906" s="586"/>
      <c r="D906" s="678"/>
      <c r="E906" s="679"/>
      <c r="F906" s="164"/>
      <c r="G906" s="587"/>
      <c r="H906" s="884" t="str">
        <f t="shared" si="45"/>
        <v xml:space="preserve"> </v>
      </c>
      <c r="I906" s="157" t="str">
        <f t="shared" si="42"/>
        <v xml:space="preserve"> </v>
      </c>
      <c r="J906" s="590" t="str">
        <f t="shared" si="43"/>
        <v xml:space="preserve"> </v>
      </c>
      <c r="K906" s="591" t="str">
        <f t="shared" si="44"/>
        <v xml:space="preserve"> </v>
      </c>
    </row>
    <row r="907" spans="1:11" ht="21" customHeight="1" x14ac:dyDescent="0.3">
      <c r="A907" s="888"/>
      <c r="B907" s="677"/>
      <c r="C907" s="586"/>
      <c r="D907" s="678"/>
      <c r="E907" s="679"/>
      <c r="F907" s="164"/>
      <c r="G907" s="587"/>
      <c r="H907" s="884" t="str">
        <f t="shared" si="45"/>
        <v xml:space="preserve"> </v>
      </c>
      <c r="I907" s="157" t="str">
        <f t="shared" si="42"/>
        <v xml:space="preserve"> </v>
      </c>
      <c r="J907" s="590" t="str">
        <f t="shared" si="43"/>
        <v xml:space="preserve"> </v>
      </c>
      <c r="K907" s="591" t="str">
        <f t="shared" si="44"/>
        <v xml:space="preserve"> </v>
      </c>
    </row>
    <row r="908" spans="1:11" ht="21" customHeight="1" x14ac:dyDescent="0.3">
      <c r="A908" s="888"/>
      <c r="B908" s="677"/>
      <c r="C908" s="586"/>
      <c r="D908" s="678"/>
      <c r="E908" s="679"/>
      <c r="F908" s="164"/>
      <c r="G908" s="587"/>
      <c r="H908" s="884" t="str">
        <f t="shared" si="45"/>
        <v xml:space="preserve"> </v>
      </c>
      <c r="I908" s="157" t="str">
        <f t="shared" si="42"/>
        <v xml:space="preserve"> </v>
      </c>
      <c r="J908" s="590" t="str">
        <f t="shared" si="43"/>
        <v xml:space="preserve"> </v>
      </c>
      <c r="K908" s="591" t="str">
        <f t="shared" si="44"/>
        <v xml:space="preserve"> </v>
      </c>
    </row>
    <row r="909" spans="1:11" ht="21" customHeight="1" x14ac:dyDescent="0.3">
      <c r="A909" s="888"/>
      <c r="B909" s="677"/>
      <c r="C909" s="586"/>
      <c r="D909" s="678"/>
      <c r="E909" s="679"/>
      <c r="F909" s="164"/>
      <c r="G909" s="587"/>
      <c r="H909" s="884" t="str">
        <f t="shared" si="45"/>
        <v xml:space="preserve"> </v>
      </c>
      <c r="I909" s="157" t="str">
        <f t="shared" si="42"/>
        <v xml:space="preserve"> </v>
      </c>
      <c r="J909" s="590" t="str">
        <f t="shared" si="43"/>
        <v xml:space="preserve"> </v>
      </c>
      <c r="K909" s="591" t="str">
        <f t="shared" si="44"/>
        <v xml:space="preserve"> </v>
      </c>
    </row>
    <row r="910" spans="1:11" ht="21" customHeight="1" x14ac:dyDescent="0.3">
      <c r="A910" s="888"/>
      <c r="B910" s="677"/>
      <c r="C910" s="586"/>
      <c r="D910" s="678"/>
      <c r="E910" s="679"/>
      <c r="F910" s="164"/>
      <c r="G910" s="587"/>
      <c r="H910" s="884" t="str">
        <f t="shared" si="45"/>
        <v xml:space="preserve"> </v>
      </c>
      <c r="I910" s="157" t="str">
        <f t="shared" si="42"/>
        <v xml:space="preserve"> </v>
      </c>
      <c r="J910" s="590" t="str">
        <f t="shared" si="43"/>
        <v xml:space="preserve"> </v>
      </c>
      <c r="K910" s="591" t="str">
        <f t="shared" si="44"/>
        <v xml:space="preserve"> </v>
      </c>
    </row>
    <row r="911" spans="1:11" ht="21" customHeight="1" x14ac:dyDescent="0.3">
      <c r="A911" s="888"/>
      <c r="B911" s="677"/>
      <c r="C911" s="586"/>
      <c r="D911" s="678"/>
      <c r="E911" s="679"/>
      <c r="F911" s="164"/>
      <c r="G911" s="587"/>
      <c r="H911" s="884" t="str">
        <f t="shared" si="45"/>
        <v xml:space="preserve"> </v>
      </c>
      <c r="I911" s="157" t="str">
        <f t="shared" si="42"/>
        <v xml:space="preserve"> </v>
      </c>
      <c r="J911" s="590" t="str">
        <f t="shared" si="43"/>
        <v xml:space="preserve"> </v>
      </c>
      <c r="K911" s="591" t="str">
        <f t="shared" si="44"/>
        <v xml:space="preserve"> </v>
      </c>
    </row>
    <row r="912" spans="1:11" ht="21" customHeight="1" x14ac:dyDescent="0.3">
      <c r="A912" s="888"/>
      <c r="B912" s="677"/>
      <c r="C912" s="586"/>
      <c r="D912" s="678"/>
      <c r="E912" s="679"/>
      <c r="F912" s="164"/>
      <c r="G912" s="587"/>
      <c r="H912" s="884" t="str">
        <f t="shared" si="45"/>
        <v xml:space="preserve"> </v>
      </c>
      <c r="I912" s="157" t="str">
        <f t="shared" si="42"/>
        <v xml:space="preserve"> </v>
      </c>
      <c r="J912" s="590" t="str">
        <f t="shared" si="43"/>
        <v xml:space="preserve"> </v>
      </c>
      <c r="K912" s="591" t="str">
        <f t="shared" si="44"/>
        <v xml:space="preserve"> </v>
      </c>
    </row>
    <row r="913" spans="1:11" ht="21" customHeight="1" x14ac:dyDescent="0.3">
      <c r="A913" s="888"/>
      <c r="B913" s="677"/>
      <c r="C913" s="586"/>
      <c r="D913" s="678"/>
      <c r="E913" s="679"/>
      <c r="F913" s="164"/>
      <c r="G913" s="587"/>
      <c r="H913" s="884" t="str">
        <f t="shared" si="45"/>
        <v xml:space="preserve"> </v>
      </c>
      <c r="I913" s="157" t="str">
        <f t="shared" si="42"/>
        <v xml:space="preserve"> </v>
      </c>
      <c r="J913" s="590" t="str">
        <f t="shared" si="43"/>
        <v xml:space="preserve"> </v>
      </c>
      <c r="K913" s="591" t="str">
        <f t="shared" si="44"/>
        <v xml:space="preserve"> </v>
      </c>
    </row>
    <row r="914" spans="1:11" ht="21" customHeight="1" x14ac:dyDescent="0.3">
      <c r="A914" s="888"/>
      <c r="B914" s="677"/>
      <c r="C914" s="586"/>
      <c r="D914" s="678"/>
      <c r="E914" s="679"/>
      <c r="F914" s="164"/>
      <c r="G914" s="587"/>
      <c r="H914" s="884" t="str">
        <f t="shared" si="45"/>
        <v xml:space="preserve"> </v>
      </c>
      <c r="I914" s="157" t="str">
        <f t="shared" si="42"/>
        <v xml:space="preserve"> </v>
      </c>
      <c r="J914" s="590" t="str">
        <f t="shared" si="43"/>
        <v xml:space="preserve"> </v>
      </c>
      <c r="K914" s="591" t="str">
        <f t="shared" si="44"/>
        <v xml:space="preserve"> </v>
      </c>
    </row>
    <row r="915" spans="1:11" ht="21" customHeight="1" x14ac:dyDescent="0.3">
      <c r="A915" s="888"/>
      <c r="B915" s="677"/>
      <c r="C915" s="586"/>
      <c r="D915" s="678"/>
      <c r="E915" s="679"/>
      <c r="F915" s="164"/>
      <c r="G915" s="587"/>
      <c r="H915" s="884" t="str">
        <f t="shared" si="45"/>
        <v xml:space="preserve"> </v>
      </c>
      <c r="I915" s="157" t="str">
        <f t="shared" si="42"/>
        <v xml:space="preserve"> </v>
      </c>
      <c r="J915" s="590" t="str">
        <f t="shared" si="43"/>
        <v xml:space="preserve"> </v>
      </c>
      <c r="K915" s="591" t="str">
        <f t="shared" si="44"/>
        <v xml:space="preserve"> </v>
      </c>
    </row>
    <row r="916" spans="1:11" ht="21" customHeight="1" x14ac:dyDescent="0.3">
      <c r="A916" s="888"/>
      <c r="B916" s="677"/>
      <c r="C916" s="586"/>
      <c r="D916" s="678"/>
      <c r="E916" s="679"/>
      <c r="F916" s="164"/>
      <c r="G916" s="587"/>
      <c r="H916" s="884" t="str">
        <f t="shared" si="45"/>
        <v xml:space="preserve"> </v>
      </c>
      <c r="I916" s="157" t="str">
        <f t="shared" si="42"/>
        <v xml:space="preserve"> </v>
      </c>
      <c r="J916" s="590" t="str">
        <f t="shared" si="43"/>
        <v xml:space="preserve"> </v>
      </c>
      <c r="K916" s="591" t="str">
        <f t="shared" si="44"/>
        <v xml:space="preserve"> </v>
      </c>
    </row>
    <row r="917" spans="1:11" ht="21" customHeight="1" x14ac:dyDescent="0.3">
      <c r="A917" s="888"/>
      <c r="B917" s="677"/>
      <c r="C917" s="586"/>
      <c r="D917" s="678"/>
      <c r="E917" s="679"/>
      <c r="F917" s="164"/>
      <c r="G917" s="587"/>
      <c r="H917" s="884" t="str">
        <f t="shared" si="45"/>
        <v xml:space="preserve"> </v>
      </c>
      <c r="I917" s="157" t="str">
        <f t="shared" si="42"/>
        <v xml:space="preserve"> </v>
      </c>
      <c r="J917" s="590" t="str">
        <f t="shared" si="43"/>
        <v xml:space="preserve"> </v>
      </c>
      <c r="K917" s="591" t="str">
        <f t="shared" si="44"/>
        <v xml:space="preserve"> </v>
      </c>
    </row>
    <row r="918" spans="1:11" ht="21" customHeight="1" x14ac:dyDescent="0.3">
      <c r="A918" s="888"/>
      <c r="B918" s="677"/>
      <c r="C918" s="586"/>
      <c r="D918" s="678"/>
      <c r="E918" s="679"/>
      <c r="F918" s="164"/>
      <c r="G918" s="587"/>
      <c r="H918" s="884" t="str">
        <f t="shared" si="45"/>
        <v xml:space="preserve"> </v>
      </c>
      <c r="I918" s="157" t="str">
        <f t="shared" si="42"/>
        <v xml:space="preserve"> </v>
      </c>
      <c r="J918" s="590" t="str">
        <f t="shared" si="43"/>
        <v xml:space="preserve"> </v>
      </c>
      <c r="K918" s="591" t="str">
        <f t="shared" si="44"/>
        <v xml:space="preserve"> </v>
      </c>
    </row>
    <row r="919" spans="1:11" ht="21" customHeight="1" x14ac:dyDescent="0.3">
      <c r="A919" s="888"/>
      <c r="B919" s="677"/>
      <c r="C919" s="586"/>
      <c r="D919" s="678"/>
      <c r="E919" s="679"/>
      <c r="F919" s="164"/>
      <c r="G919" s="587"/>
      <c r="H919" s="884" t="str">
        <f t="shared" si="45"/>
        <v xml:space="preserve"> </v>
      </c>
      <c r="I919" s="157" t="str">
        <f t="shared" si="42"/>
        <v xml:space="preserve"> </v>
      </c>
      <c r="J919" s="590" t="str">
        <f t="shared" si="43"/>
        <v xml:space="preserve"> </v>
      </c>
      <c r="K919" s="591" t="str">
        <f t="shared" si="44"/>
        <v xml:space="preserve"> </v>
      </c>
    </row>
    <row r="920" spans="1:11" ht="21" customHeight="1" x14ac:dyDescent="0.3">
      <c r="A920" s="888"/>
      <c r="B920" s="677"/>
      <c r="C920" s="586"/>
      <c r="D920" s="678"/>
      <c r="E920" s="679"/>
      <c r="F920" s="164"/>
      <c r="G920" s="587"/>
      <c r="H920" s="884" t="str">
        <f t="shared" si="45"/>
        <v xml:space="preserve"> </v>
      </c>
      <c r="I920" s="157" t="str">
        <f t="shared" si="42"/>
        <v xml:space="preserve"> </v>
      </c>
      <c r="J920" s="590" t="str">
        <f t="shared" si="43"/>
        <v xml:space="preserve"> </v>
      </c>
      <c r="K920" s="591" t="str">
        <f t="shared" si="44"/>
        <v xml:space="preserve"> </v>
      </c>
    </row>
    <row r="921" spans="1:11" ht="21" customHeight="1" x14ac:dyDescent="0.3">
      <c r="A921" s="888"/>
      <c r="B921" s="677"/>
      <c r="C921" s="586"/>
      <c r="D921" s="678"/>
      <c r="E921" s="679"/>
      <c r="F921" s="164"/>
      <c r="G921" s="587"/>
      <c r="H921" s="884" t="str">
        <f t="shared" si="45"/>
        <v xml:space="preserve"> </v>
      </c>
      <c r="I921" s="157" t="str">
        <f t="shared" si="42"/>
        <v xml:space="preserve"> </v>
      </c>
      <c r="J921" s="590" t="str">
        <f t="shared" si="43"/>
        <v xml:space="preserve"> </v>
      </c>
      <c r="K921" s="591" t="str">
        <f t="shared" si="44"/>
        <v xml:space="preserve"> </v>
      </c>
    </row>
    <row r="922" spans="1:11" ht="21" customHeight="1" x14ac:dyDescent="0.3">
      <c r="A922" s="888"/>
      <c r="B922" s="677"/>
      <c r="C922" s="586"/>
      <c r="D922" s="678"/>
      <c r="E922" s="679"/>
      <c r="F922" s="164"/>
      <c r="G922" s="587"/>
      <c r="H922" s="884" t="str">
        <f t="shared" si="45"/>
        <v xml:space="preserve"> </v>
      </c>
      <c r="I922" s="157" t="str">
        <f t="shared" si="42"/>
        <v xml:space="preserve"> </v>
      </c>
      <c r="J922" s="590" t="str">
        <f t="shared" si="43"/>
        <v xml:space="preserve"> </v>
      </c>
      <c r="K922" s="591" t="str">
        <f t="shared" si="44"/>
        <v xml:space="preserve"> </v>
      </c>
    </row>
    <row r="923" spans="1:11" ht="21" customHeight="1" x14ac:dyDescent="0.3">
      <c r="A923" s="888"/>
      <c r="B923" s="677"/>
      <c r="C923" s="586"/>
      <c r="D923" s="678"/>
      <c r="E923" s="679"/>
      <c r="F923" s="164"/>
      <c r="G923" s="587"/>
      <c r="H923" s="884" t="str">
        <f t="shared" si="45"/>
        <v xml:space="preserve"> </v>
      </c>
      <c r="I923" s="157" t="str">
        <f t="shared" si="42"/>
        <v xml:space="preserve"> </v>
      </c>
      <c r="J923" s="590" t="str">
        <f t="shared" si="43"/>
        <v xml:space="preserve"> </v>
      </c>
      <c r="K923" s="591" t="str">
        <f t="shared" si="44"/>
        <v xml:space="preserve"> </v>
      </c>
    </row>
    <row r="924" spans="1:11" ht="21" customHeight="1" x14ac:dyDescent="0.3">
      <c r="A924" s="888"/>
      <c r="B924" s="677"/>
      <c r="C924" s="586"/>
      <c r="D924" s="678"/>
      <c r="E924" s="679"/>
      <c r="F924" s="164"/>
      <c r="G924" s="587"/>
      <c r="H924" s="884" t="str">
        <f t="shared" si="45"/>
        <v xml:space="preserve"> </v>
      </c>
      <c r="I924" s="157" t="str">
        <f t="shared" si="42"/>
        <v xml:space="preserve"> </v>
      </c>
      <c r="J924" s="590" t="str">
        <f t="shared" si="43"/>
        <v xml:space="preserve"> </v>
      </c>
      <c r="K924" s="591" t="str">
        <f t="shared" si="44"/>
        <v xml:space="preserve"> </v>
      </c>
    </row>
    <row r="925" spans="1:11" ht="21" customHeight="1" x14ac:dyDescent="0.3">
      <c r="A925" s="888"/>
      <c r="B925" s="677"/>
      <c r="C925" s="586"/>
      <c r="D925" s="678"/>
      <c r="E925" s="679"/>
      <c r="F925" s="164"/>
      <c r="G925" s="587"/>
      <c r="H925" s="884" t="str">
        <f t="shared" si="45"/>
        <v xml:space="preserve"> </v>
      </c>
      <c r="I925" s="157" t="str">
        <f t="shared" si="42"/>
        <v xml:space="preserve"> </v>
      </c>
      <c r="J925" s="590" t="str">
        <f t="shared" si="43"/>
        <v xml:space="preserve"> </v>
      </c>
      <c r="K925" s="591" t="str">
        <f t="shared" si="44"/>
        <v xml:space="preserve"> </v>
      </c>
    </row>
    <row r="926" spans="1:11" ht="21" customHeight="1" x14ac:dyDescent="0.3">
      <c r="A926" s="888"/>
      <c r="B926" s="677"/>
      <c r="C926" s="586"/>
      <c r="D926" s="678"/>
      <c r="E926" s="679"/>
      <c r="F926" s="164"/>
      <c r="G926" s="587"/>
      <c r="H926" s="884" t="str">
        <f t="shared" si="45"/>
        <v xml:space="preserve"> </v>
      </c>
      <c r="I926" s="157" t="str">
        <f t="shared" si="42"/>
        <v xml:space="preserve"> </v>
      </c>
      <c r="J926" s="590" t="str">
        <f t="shared" si="43"/>
        <v xml:space="preserve"> </v>
      </c>
      <c r="K926" s="591" t="str">
        <f t="shared" si="44"/>
        <v xml:space="preserve"> </v>
      </c>
    </row>
    <row r="927" spans="1:11" ht="21" customHeight="1" x14ac:dyDescent="0.3">
      <c r="A927" s="888"/>
      <c r="B927" s="677"/>
      <c r="C927" s="586"/>
      <c r="D927" s="678"/>
      <c r="E927" s="679"/>
      <c r="F927" s="164"/>
      <c r="G927" s="587"/>
      <c r="H927" s="884" t="str">
        <f t="shared" si="45"/>
        <v xml:space="preserve"> </v>
      </c>
      <c r="I927" s="157" t="str">
        <f t="shared" si="42"/>
        <v xml:space="preserve"> </v>
      </c>
      <c r="J927" s="590" t="str">
        <f t="shared" si="43"/>
        <v xml:space="preserve"> </v>
      </c>
      <c r="K927" s="591" t="str">
        <f t="shared" si="44"/>
        <v xml:space="preserve"> </v>
      </c>
    </row>
    <row r="928" spans="1:11" ht="21" customHeight="1" x14ac:dyDescent="0.3">
      <c r="A928" s="888"/>
      <c r="B928" s="677"/>
      <c r="C928" s="586"/>
      <c r="D928" s="678"/>
      <c r="E928" s="679"/>
      <c r="F928" s="164"/>
      <c r="G928" s="587"/>
      <c r="H928" s="884" t="str">
        <f t="shared" si="45"/>
        <v xml:space="preserve"> </v>
      </c>
      <c r="I928" s="157" t="str">
        <f t="shared" si="42"/>
        <v xml:space="preserve"> </v>
      </c>
      <c r="J928" s="590" t="str">
        <f t="shared" si="43"/>
        <v xml:space="preserve"> </v>
      </c>
      <c r="K928" s="591" t="str">
        <f t="shared" si="44"/>
        <v xml:space="preserve"> </v>
      </c>
    </row>
    <row r="929" spans="1:11" ht="21" customHeight="1" x14ac:dyDescent="0.3">
      <c r="A929" s="888"/>
      <c r="B929" s="677"/>
      <c r="C929" s="586"/>
      <c r="D929" s="678"/>
      <c r="E929" s="679"/>
      <c r="F929" s="164"/>
      <c r="G929" s="587"/>
      <c r="H929" s="884" t="str">
        <f t="shared" si="45"/>
        <v xml:space="preserve"> </v>
      </c>
      <c r="I929" s="157" t="str">
        <f t="shared" si="42"/>
        <v xml:space="preserve"> </v>
      </c>
      <c r="J929" s="590" t="str">
        <f t="shared" si="43"/>
        <v xml:space="preserve"> </v>
      </c>
      <c r="K929" s="591" t="str">
        <f t="shared" si="44"/>
        <v xml:space="preserve"> </v>
      </c>
    </row>
    <row r="930" spans="1:11" ht="21" customHeight="1" x14ac:dyDescent="0.3">
      <c r="A930" s="888"/>
      <c r="B930" s="677"/>
      <c r="C930" s="586"/>
      <c r="D930" s="678"/>
      <c r="E930" s="679"/>
      <c r="F930" s="164"/>
      <c r="G930" s="587"/>
      <c r="H930" s="884" t="str">
        <f t="shared" si="45"/>
        <v xml:space="preserve"> </v>
      </c>
      <c r="I930" s="157" t="str">
        <f t="shared" si="42"/>
        <v xml:space="preserve"> </v>
      </c>
      <c r="J930" s="590" t="str">
        <f t="shared" si="43"/>
        <v xml:space="preserve"> </v>
      </c>
      <c r="K930" s="591" t="str">
        <f t="shared" si="44"/>
        <v xml:space="preserve"> </v>
      </c>
    </row>
    <row r="931" spans="1:11" ht="21" customHeight="1" x14ac:dyDescent="0.3">
      <c r="A931" s="888"/>
      <c r="B931" s="677"/>
      <c r="C931" s="586"/>
      <c r="D931" s="678"/>
      <c r="E931" s="679"/>
      <c r="F931" s="164"/>
      <c r="G931" s="587"/>
      <c r="H931" s="884" t="str">
        <f t="shared" si="45"/>
        <v xml:space="preserve"> </v>
      </c>
      <c r="I931" s="157" t="str">
        <f t="shared" si="42"/>
        <v xml:space="preserve"> </v>
      </c>
      <c r="J931" s="590" t="str">
        <f t="shared" si="43"/>
        <v xml:space="preserve"> </v>
      </c>
      <c r="K931" s="591" t="str">
        <f t="shared" si="44"/>
        <v xml:space="preserve"> </v>
      </c>
    </row>
    <row r="932" spans="1:11" ht="21" customHeight="1" x14ac:dyDescent="0.3">
      <c r="A932" s="888"/>
      <c r="B932" s="677"/>
      <c r="C932" s="586"/>
      <c r="D932" s="678"/>
      <c r="E932" s="679"/>
      <c r="F932" s="164"/>
      <c r="G932" s="587"/>
      <c r="H932" s="884" t="str">
        <f t="shared" si="45"/>
        <v xml:space="preserve"> </v>
      </c>
      <c r="I932" s="157" t="str">
        <f t="shared" si="42"/>
        <v xml:space="preserve"> </v>
      </c>
      <c r="J932" s="590" t="str">
        <f t="shared" si="43"/>
        <v xml:space="preserve"> </v>
      </c>
      <c r="K932" s="591" t="str">
        <f t="shared" si="44"/>
        <v xml:space="preserve"> </v>
      </c>
    </row>
    <row r="933" spans="1:11" ht="21" customHeight="1" x14ac:dyDescent="0.3">
      <c r="A933" s="888"/>
      <c r="B933" s="677"/>
      <c r="C933" s="586"/>
      <c r="D933" s="678"/>
      <c r="E933" s="679"/>
      <c r="F933" s="164"/>
      <c r="G933" s="587"/>
      <c r="H933" s="884" t="str">
        <f t="shared" si="45"/>
        <v xml:space="preserve"> </v>
      </c>
      <c r="I933" s="157" t="str">
        <f t="shared" si="42"/>
        <v xml:space="preserve"> </v>
      </c>
      <c r="J933" s="590" t="str">
        <f t="shared" si="43"/>
        <v xml:space="preserve"> </v>
      </c>
      <c r="K933" s="591" t="str">
        <f t="shared" si="44"/>
        <v xml:space="preserve"> </v>
      </c>
    </row>
    <row r="934" spans="1:11" ht="21" customHeight="1" x14ac:dyDescent="0.3">
      <c r="A934" s="888"/>
      <c r="B934" s="677"/>
      <c r="C934" s="586"/>
      <c r="D934" s="678"/>
      <c r="E934" s="679"/>
      <c r="F934" s="164"/>
      <c r="G934" s="587"/>
      <c r="H934" s="884" t="str">
        <f t="shared" si="45"/>
        <v xml:space="preserve"> </v>
      </c>
      <c r="I934" s="157" t="str">
        <f t="shared" si="42"/>
        <v xml:space="preserve"> </v>
      </c>
      <c r="J934" s="590" t="str">
        <f t="shared" si="43"/>
        <v xml:space="preserve"> </v>
      </c>
      <c r="K934" s="591" t="str">
        <f t="shared" si="44"/>
        <v xml:space="preserve"> </v>
      </c>
    </row>
    <row r="935" spans="1:11" ht="21" customHeight="1" x14ac:dyDescent="0.3">
      <c r="A935" s="888"/>
      <c r="B935" s="677"/>
      <c r="C935" s="586"/>
      <c r="D935" s="678"/>
      <c r="E935" s="679"/>
      <c r="F935" s="164"/>
      <c r="G935" s="587"/>
      <c r="H935" s="884" t="str">
        <f t="shared" si="45"/>
        <v xml:space="preserve"> </v>
      </c>
      <c r="I935" s="157" t="str">
        <f t="shared" si="42"/>
        <v xml:space="preserve"> </v>
      </c>
      <c r="J935" s="590" t="str">
        <f t="shared" si="43"/>
        <v xml:space="preserve"> </v>
      </c>
      <c r="K935" s="591" t="str">
        <f t="shared" si="44"/>
        <v xml:space="preserve"> </v>
      </c>
    </row>
    <row r="936" spans="1:11" ht="21" customHeight="1" x14ac:dyDescent="0.3">
      <c r="A936" s="888"/>
      <c r="B936" s="677"/>
      <c r="C936" s="586"/>
      <c r="D936" s="678"/>
      <c r="E936" s="679"/>
      <c r="F936" s="164"/>
      <c r="G936" s="587"/>
      <c r="H936" s="884" t="str">
        <f t="shared" si="45"/>
        <v xml:space="preserve"> </v>
      </c>
      <c r="I936" s="157" t="str">
        <f t="shared" si="42"/>
        <v xml:space="preserve"> </v>
      </c>
      <c r="J936" s="590" t="str">
        <f t="shared" si="43"/>
        <v xml:space="preserve"> </v>
      </c>
      <c r="K936" s="591" t="str">
        <f t="shared" si="44"/>
        <v xml:space="preserve"> </v>
      </c>
    </row>
    <row r="937" spans="1:11" ht="21" customHeight="1" x14ac:dyDescent="0.3">
      <c r="A937" s="888"/>
      <c r="B937" s="677"/>
      <c r="C937" s="586"/>
      <c r="D937" s="678"/>
      <c r="E937" s="679"/>
      <c r="F937" s="164"/>
      <c r="G937" s="587"/>
      <c r="H937" s="884" t="str">
        <f t="shared" si="45"/>
        <v xml:space="preserve"> </v>
      </c>
      <c r="I937" s="157" t="str">
        <f t="shared" si="42"/>
        <v xml:space="preserve"> </v>
      </c>
      <c r="J937" s="590" t="str">
        <f t="shared" si="43"/>
        <v xml:space="preserve"> </v>
      </c>
      <c r="K937" s="591" t="str">
        <f t="shared" si="44"/>
        <v xml:space="preserve"> </v>
      </c>
    </row>
    <row r="938" spans="1:11" ht="21" customHeight="1" x14ac:dyDescent="0.3">
      <c r="A938" s="888"/>
      <c r="B938" s="677"/>
      <c r="C938" s="586"/>
      <c r="D938" s="678"/>
      <c r="E938" s="679"/>
      <c r="F938" s="164"/>
      <c r="G938" s="587"/>
      <c r="H938" s="884" t="str">
        <f t="shared" si="45"/>
        <v xml:space="preserve"> </v>
      </c>
      <c r="I938" s="157" t="str">
        <f t="shared" si="42"/>
        <v xml:space="preserve"> </v>
      </c>
      <c r="J938" s="590" t="str">
        <f t="shared" si="43"/>
        <v xml:space="preserve"> </v>
      </c>
      <c r="K938" s="591" t="str">
        <f t="shared" si="44"/>
        <v xml:space="preserve"> </v>
      </c>
    </row>
    <row r="939" spans="1:11" ht="21" customHeight="1" x14ac:dyDescent="0.3">
      <c r="A939" s="888"/>
      <c r="B939" s="677"/>
      <c r="C939" s="586"/>
      <c r="D939" s="678"/>
      <c r="E939" s="679"/>
      <c r="F939" s="164"/>
      <c r="G939" s="587"/>
      <c r="H939" s="884" t="str">
        <f t="shared" si="45"/>
        <v xml:space="preserve"> </v>
      </c>
      <c r="I939" s="157" t="str">
        <f t="shared" si="42"/>
        <v xml:space="preserve"> </v>
      </c>
      <c r="J939" s="590" t="str">
        <f t="shared" si="43"/>
        <v xml:space="preserve"> </v>
      </c>
      <c r="K939" s="591" t="str">
        <f t="shared" si="44"/>
        <v xml:space="preserve"> </v>
      </c>
    </row>
    <row r="940" spans="1:11" ht="21" customHeight="1" x14ac:dyDescent="0.3">
      <c r="A940" s="888"/>
      <c r="B940" s="677"/>
      <c r="C940" s="586"/>
      <c r="D940" s="678"/>
      <c r="E940" s="679"/>
      <c r="F940" s="164"/>
      <c r="G940" s="587"/>
      <c r="H940" s="884" t="str">
        <f t="shared" si="45"/>
        <v xml:space="preserve"> </v>
      </c>
      <c r="I940" s="157" t="str">
        <f t="shared" si="42"/>
        <v xml:space="preserve"> </v>
      </c>
      <c r="J940" s="590" t="str">
        <f t="shared" si="43"/>
        <v xml:space="preserve"> </v>
      </c>
      <c r="K940" s="591" t="str">
        <f t="shared" si="44"/>
        <v xml:space="preserve"> </v>
      </c>
    </row>
    <row r="941" spans="1:11" ht="21" customHeight="1" x14ac:dyDescent="0.3">
      <c r="A941" s="888"/>
      <c r="B941" s="677"/>
      <c r="C941" s="586"/>
      <c r="D941" s="678"/>
      <c r="E941" s="679"/>
      <c r="F941" s="164"/>
      <c r="G941" s="587"/>
      <c r="H941" s="884" t="str">
        <f t="shared" si="45"/>
        <v xml:space="preserve"> </v>
      </c>
      <c r="I941" s="157" t="str">
        <f t="shared" si="42"/>
        <v xml:space="preserve"> </v>
      </c>
      <c r="J941" s="590" t="str">
        <f t="shared" si="43"/>
        <v xml:space="preserve"> </v>
      </c>
      <c r="K941" s="591" t="str">
        <f t="shared" si="44"/>
        <v xml:space="preserve"> </v>
      </c>
    </row>
    <row r="942" spans="1:11" ht="21" customHeight="1" x14ac:dyDescent="0.3">
      <c r="A942" s="888"/>
      <c r="B942" s="677"/>
      <c r="C942" s="586"/>
      <c r="D942" s="678"/>
      <c r="E942" s="679"/>
      <c r="F942" s="164"/>
      <c r="G942" s="587"/>
      <c r="H942" s="884" t="str">
        <f t="shared" si="45"/>
        <v xml:space="preserve"> </v>
      </c>
      <c r="I942" s="157" t="str">
        <f t="shared" si="42"/>
        <v xml:space="preserve"> </v>
      </c>
      <c r="J942" s="590" t="str">
        <f t="shared" si="43"/>
        <v xml:space="preserve"> </v>
      </c>
      <c r="K942" s="591" t="str">
        <f t="shared" si="44"/>
        <v xml:space="preserve"> </v>
      </c>
    </row>
    <row r="943" spans="1:11" ht="21" customHeight="1" x14ac:dyDescent="0.3">
      <c r="A943" s="888"/>
      <c r="B943" s="677"/>
      <c r="C943" s="586"/>
      <c r="D943" s="678"/>
      <c r="E943" s="679"/>
      <c r="F943" s="164"/>
      <c r="G943" s="587"/>
      <c r="H943" s="884" t="str">
        <f t="shared" si="45"/>
        <v xml:space="preserve"> </v>
      </c>
      <c r="I943" s="157" t="str">
        <f t="shared" si="42"/>
        <v xml:space="preserve"> </v>
      </c>
      <c r="J943" s="590" t="str">
        <f t="shared" si="43"/>
        <v xml:space="preserve"> </v>
      </c>
      <c r="K943" s="591" t="str">
        <f t="shared" si="44"/>
        <v xml:space="preserve"> </v>
      </c>
    </row>
    <row r="944" spans="1:11" ht="21" customHeight="1" x14ac:dyDescent="0.3">
      <c r="A944" s="888"/>
      <c r="B944" s="677"/>
      <c r="C944" s="586"/>
      <c r="D944" s="678"/>
      <c r="E944" s="679"/>
      <c r="F944" s="164"/>
      <c r="G944" s="587"/>
      <c r="H944" s="884" t="str">
        <f t="shared" si="45"/>
        <v xml:space="preserve"> </v>
      </c>
      <c r="I944" s="157" t="str">
        <f t="shared" si="42"/>
        <v xml:space="preserve"> </v>
      </c>
      <c r="J944" s="590" t="str">
        <f t="shared" si="43"/>
        <v xml:space="preserve"> </v>
      </c>
      <c r="K944" s="591" t="str">
        <f t="shared" si="44"/>
        <v xml:space="preserve"> </v>
      </c>
    </row>
    <row r="945" spans="1:11" ht="21" customHeight="1" x14ac:dyDescent="0.3">
      <c r="A945" s="888"/>
      <c r="B945" s="677"/>
      <c r="C945" s="586"/>
      <c r="D945" s="678"/>
      <c r="E945" s="679"/>
      <c r="F945" s="164"/>
      <c r="G945" s="587"/>
      <c r="H945" s="884" t="str">
        <f t="shared" si="45"/>
        <v xml:space="preserve"> </v>
      </c>
      <c r="I945" s="157" t="str">
        <f t="shared" si="42"/>
        <v xml:space="preserve"> </v>
      </c>
      <c r="J945" s="590" t="str">
        <f t="shared" si="43"/>
        <v xml:space="preserve"> </v>
      </c>
      <c r="K945" s="591" t="str">
        <f t="shared" si="44"/>
        <v xml:space="preserve"> </v>
      </c>
    </row>
    <row r="946" spans="1:11" ht="21" customHeight="1" x14ac:dyDescent="0.3">
      <c r="A946" s="888"/>
      <c r="B946" s="677"/>
      <c r="C946" s="586"/>
      <c r="D946" s="678"/>
      <c r="E946" s="679"/>
      <c r="F946" s="164"/>
      <c r="G946" s="587"/>
      <c r="H946" s="884" t="str">
        <f t="shared" si="45"/>
        <v xml:space="preserve"> </v>
      </c>
      <c r="I946" s="157" t="str">
        <f t="shared" si="42"/>
        <v xml:space="preserve"> </v>
      </c>
      <c r="J946" s="590" t="str">
        <f t="shared" si="43"/>
        <v xml:space="preserve"> </v>
      </c>
      <c r="K946" s="591" t="str">
        <f t="shared" si="44"/>
        <v xml:space="preserve"> </v>
      </c>
    </row>
    <row r="947" spans="1:11" ht="21" customHeight="1" x14ac:dyDescent="0.3">
      <c r="A947" s="888"/>
      <c r="B947" s="677"/>
      <c r="C947" s="586"/>
      <c r="D947" s="678"/>
      <c r="E947" s="679"/>
      <c r="F947" s="164"/>
      <c r="G947" s="587"/>
      <c r="H947" s="884" t="str">
        <f t="shared" si="45"/>
        <v xml:space="preserve"> </v>
      </c>
      <c r="I947" s="157" t="str">
        <f t="shared" si="42"/>
        <v xml:space="preserve"> </v>
      </c>
      <c r="J947" s="590" t="str">
        <f t="shared" si="43"/>
        <v xml:space="preserve"> </v>
      </c>
      <c r="K947" s="591" t="str">
        <f t="shared" si="44"/>
        <v xml:space="preserve"> </v>
      </c>
    </row>
    <row r="948" spans="1:11" ht="21" customHeight="1" x14ac:dyDescent="0.3">
      <c r="A948" s="888"/>
      <c r="B948" s="677"/>
      <c r="C948" s="586"/>
      <c r="D948" s="678"/>
      <c r="E948" s="679"/>
      <c r="F948" s="164"/>
      <c r="G948" s="587"/>
      <c r="H948" s="884" t="str">
        <f t="shared" si="45"/>
        <v xml:space="preserve"> </v>
      </c>
      <c r="I948" s="157" t="str">
        <f t="shared" si="42"/>
        <v xml:space="preserve"> </v>
      </c>
      <c r="J948" s="590" t="str">
        <f t="shared" si="43"/>
        <v xml:space="preserve"> </v>
      </c>
      <c r="K948" s="591" t="str">
        <f t="shared" si="44"/>
        <v xml:space="preserve"> </v>
      </c>
    </row>
    <row r="949" spans="1:11" ht="21" customHeight="1" x14ac:dyDescent="0.3">
      <c r="A949" s="888"/>
      <c r="B949" s="677"/>
      <c r="C949" s="586"/>
      <c r="D949" s="678"/>
      <c r="E949" s="679"/>
      <c r="F949" s="164"/>
      <c r="G949" s="587"/>
      <c r="H949" s="884" t="str">
        <f t="shared" si="45"/>
        <v xml:space="preserve"> </v>
      </c>
      <c r="I949" s="157" t="str">
        <f t="shared" si="42"/>
        <v xml:space="preserve"> </v>
      </c>
      <c r="J949" s="590" t="str">
        <f t="shared" si="43"/>
        <v xml:space="preserve"> </v>
      </c>
      <c r="K949" s="591" t="str">
        <f t="shared" si="44"/>
        <v xml:space="preserve"> </v>
      </c>
    </row>
    <row r="950" spans="1:11" ht="21" customHeight="1" x14ac:dyDescent="0.3">
      <c r="A950" s="888"/>
      <c r="B950" s="677"/>
      <c r="C950" s="586"/>
      <c r="D950" s="678"/>
      <c r="E950" s="679"/>
      <c r="F950" s="164"/>
      <c r="G950" s="587"/>
      <c r="H950" s="884" t="str">
        <f t="shared" si="45"/>
        <v xml:space="preserve"> </v>
      </c>
      <c r="I950" s="157" t="str">
        <f t="shared" si="42"/>
        <v xml:space="preserve"> </v>
      </c>
      <c r="J950" s="590" t="str">
        <f t="shared" si="43"/>
        <v xml:space="preserve"> </v>
      </c>
      <c r="K950" s="591" t="str">
        <f t="shared" si="44"/>
        <v xml:space="preserve"> </v>
      </c>
    </row>
    <row r="951" spans="1:11" ht="21" customHeight="1" x14ac:dyDescent="0.3">
      <c r="A951" s="888"/>
      <c r="B951" s="677"/>
      <c r="C951" s="586"/>
      <c r="D951" s="678"/>
      <c r="E951" s="679"/>
      <c r="F951" s="164"/>
      <c r="G951" s="587"/>
      <c r="H951" s="884" t="str">
        <f t="shared" si="45"/>
        <v xml:space="preserve"> </v>
      </c>
      <c r="I951" s="157" t="str">
        <f t="shared" si="42"/>
        <v xml:space="preserve"> </v>
      </c>
      <c r="J951" s="590" t="str">
        <f t="shared" si="43"/>
        <v xml:space="preserve"> </v>
      </c>
      <c r="K951" s="591" t="str">
        <f t="shared" si="44"/>
        <v xml:space="preserve"> </v>
      </c>
    </row>
    <row r="952" spans="1:11" ht="21" customHeight="1" x14ac:dyDescent="0.3">
      <c r="A952" s="888"/>
      <c r="B952" s="677"/>
      <c r="C952" s="586"/>
      <c r="D952" s="678"/>
      <c r="E952" s="679"/>
      <c r="F952" s="164"/>
      <c r="G952" s="587"/>
      <c r="H952" s="884" t="str">
        <f t="shared" si="45"/>
        <v xml:space="preserve"> </v>
      </c>
      <c r="I952" s="157" t="str">
        <f t="shared" si="42"/>
        <v xml:space="preserve"> </v>
      </c>
      <c r="J952" s="590" t="str">
        <f t="shared" si="43"/>
        <v xml:space="preserve"> </v>
      </c>
      <c r="K952" s="591" t="str">
        <f t="shared" si="44"/>
        <v xml:space="preserve"> </v>
      </c>
    </row>
    <row r="953" spans="1:11" ht="21" customHeight="1" x14ac:dyDescent="0.3">
      <c r="A953" s="888"/>
      <c r="B953" s="677"/>
      <c r="C953" s="586"/>
      <c r="D953" s="678"/>
      <c r="E953" s="679"/>
      <c r="F953" s="164"/>
      <c r="G953" s="587"/>
      <c r="H953" s="884" t="str">
        <f t="shared" si="45"/>
        <v xml:space="preserve"> </v>
      </c>
      <c r="I953" s="157" t="str">
        <f t="shared" si="42"/>
        <v xml:space="preserve"> </v>
      </c>
      <c r="J953" s="590" t="str">
        <f t="shared" si="43"/>
        <v xml:space="preserve"> </v>
      </c>
      <c r="K953" s="591" t="str">
        <f t="shared" si="44"/>
        <v xml:space="preserve"> </v>
      </c>
    </row>
    <row r="954" spans="1:11" ht="21" customHeight="1" x14ac:dyDescent="0.3">
      <c r="A954" s="888"/>
      <c r="B954" s="677"/>
      <c r="C954" s="586"/>
      <c r="D954" s="678"/>
      <c r="E954" s="679"/>
      <c r="F954" s="164"/>
      <c r="G954" s="587"/>
      <c r="H954" s="884" t="str">
        <f t="shared" si="45"/>
        <v xml:space="preserve"> </v>
      </c>
      <c r="I954" s="157" t="str">
        <f t="shared" si="42"/>
        <v xml:space="preserve"> </v>
      </c>
      <c r="J954" s="590" t="str">
        <f t="shared" si="43"/>
        <v xml:space="preserve"> </v>
      </c>
      <c r="K954" s="591" t="str">
        <f t="shared" si="44"/>
        <v xml:space="preserve"> </v>
      </c>
    </row>
    <row r="955" spans="1:11" ht="21" customHeight="1" x14ac:dyDescent="0.3">
      <c r="A955" s="888"/>
      <c r="B955" s="677"/>
      <c r="C955" s="586"/>
      <c r="D955" s="678"/>
      <c r="E955" s="679"/>
      <c r="F955" s="164"/>
      <c r="G955" s="587"/>
      <c r="H955" s="884" t="str">
        <f t="shared" si="45"/>
        <v xml:space="preserve"> </v>
      </c>
      <c r="I955" s="157" t="str">
        <f t="shared" si="42"/>
        <v xml:space="preserve"> </v>
      </c>
      <c r="J955" s="590" t="str">
        <f t="shared" si="43"/>
        <v xml:space="preserve"> </v>
      </c>
      <c r="K955" s="591" t="str">
        <f t="shared" si="44"/>
        <v xml:space="preserve"> </v>
      </c>
    </row>
    <row r="956" spans="1:11" ht="21" customHeight="1" x14ac:dyDescent="0.3">
      <c r="A956" s="888"/>
      <c r="B956" s="677"/>
      <c r="C956" s="586"/>
      <c r="D956" s="678"/>
      <c r="E956" s="679"/>
      <c r="F956" s="164"/>
      <c r="G956" s="587"/>
      <c r="H956" s="884" t="str">
        <f t="shared" si="45"/>
        <v xml:space="preserve"> </v>
      </c>
      <c r="I956" s="157" t="str">
        <f t="shared" si="42"/>
        <v xml:space="preserve"> </v>
      </c>
      <c r="J956" s="590" t="str">
        <f t="shared" si="43"/>
        <v xml:space="preserve"> </v>
      </c>
      <c r="K956" s="591" t="str">
        <f t="shared" si="44"/>
        <v xml:space="preserve"> </v>
      </c>
    </row>
    <row r="957" spans="1:11" ht="21" customHeight="1" x14ac:dyDescent="0.3">
      <c r="A957" s="888"/>
      <c r="B957" s="677"/>
      <c r="C957" s="586"/>
      <c r="D957" s="678"/>
      <c r="E957" s="679"/>
      <c r="F957" s="164"/>
      <c r="G957" s="587"/>
      <c r="H957" s="884" t="str">
        <f t="shared" si="45"/>
        <v xml:space="preserve"> </v>
      </c>
      <c r="I957" s="157" t="str">
        <f t="shared" si="42"/>
        <v xml:space="preserve"> </v>
      </c>
      <c r="J957" s="590" t="str">
        <f t="shared" si="43"/>
        <v xml:space="preserve"> </v>
      </c>
      <c r="K957" s="591" t="str">
        <f t="shared" si="44"/>
        <v xml:space="preserve"> </v>
      </c>
    </row>
    <row r="958" spans="1:11" ht="21" customHeight="1" x14ac:dyDescent="0.3">
      <c r="A958" s="888"/>
      <c r="B958" s="677"/>
      <c r="C958" s="586"/>
      <c r="D958" s="678"/>
      <c r="E958" s="679"/>
      <c r="F958" s="164"/>
      <c r="G958" s="587"/>
      <c r="H958" s="884" t="str">
        <f t="shared" si="45"/>
        <v xml:space="preserve"> </v>
      </c>
      <c r="I958" s="157" t="str">
        <f t="shared" si="42"/>
        <v xml:space="preserve"> </v>
      </c>
      <c r="J958" s="590" t="str">
        <f t="shared" si="43"/>
        <v xml:space="preserve"> </v>
      </c>
      <c r="K958" s="591" t="str">
        <f t="shared" si="44"/>
        <v xml:space="preserve"> </v>
      </c>
    </row>
    <row r="959" spans="1:11" ht="21" customHeight="1" x14ac:dyDescent="0.3">
      <c r="A959" s="888"/>
      <c r="B959" s="677"/>
      <c r="C959" s="586"/>
      <c r="D959" s="678"/>
      <c r="E959" s="679"/>
      <c r="F959" s="164"/>
      <c r="G959" s="587"/>
      <c r="H959" s="884" t="str">
        <f t="shared" si="45"/>
        <v xml:space="preserve"> </v>
      </c>
      <c r="I959" s="157" t="str">
        <f t="shared" si="42"/>
        <v xml:space="preserve"> </v>
      </c>
      <c r="J959" s="590" t="str">
        <f t="shared" si="43"/>
        <v xml:space="preserve"> </v>
      </c>
      <c r="K959" s="591" t="str">
        <f t="shared" si="44"/>
        <v xml:space="preserve"> </v>
      </c>
    </row>
    <row r="960" spans="1:11" ht="21" customHeight="1" x14ac:dyDescent="0.3">
      <c r="A960" s="888"/>
      <c r="B960" s="677"/>
      <c r="C960" s="586"/>
      <c r="D960" s="678"/>
      <c r="E960" s="679"/>
      <c r="F960" s="164"/>
      <c r="G960" s="587"/>
      <c r="H960" s="884" t="str">
        <f t="shared" si="45"/>
        <v xml:space="preserve"> </v>
      </c>
      <c r="I960" s="157" t="str">
        <f t="shared" si="42"/>
        <v xml:space="preserve"> </v>
      </c>
      <c r="J960" s="590" t="str">
        <f t="shared" si="43"/>
        <v xml:space="preserve"> </v>
      </c>
      <c r="K960" s="591" t="str">
        <f t="shared" si="44"/>
        <v xml:space="preserve"> </v>
      </c>
    </row>
    <row r="961" spans="1:11" ht="21" customHeight="1" x14ac:dyDescent="0.3">
      <c r="A961" s="888"/>
      <c r="B961" s="677"/>
      <c r="C961" s="586"/>
      <c r="D961" s="678"/>
      <c r="E961" s="679"/>
      <c r="F961" s="164"/>
      <c r="G961" s="587"/>
      <c r="H961" s="884" t="str">
        <f t="shared" si="45"/>
        <v xml:space="preserve"> </v>
      </c>
      <c r="I961" s="157" t="str">
        <f t="shared" ref="I961:I1024" si="46">IF($D961="Заплыв №","РЕЗУЛЬТАТ"," ")</f>
        <v xml:space="preserve"> </v>
      </c>
      <c r="J961" s="590" t="str">
        <f t="shared" ref="J961:J1024" si="47">IF($D961="Заплыв №","ФИНИШ"," ")</f>
        <v xml:space="preserve"> </v>
      </c>
      <c r="K961" s="591" t="str">
        <f t="shared" ref="K961:K1024" si="48">IF($D961="Заплыв №","ПРИМ."," ")</f>
        <v xml:space="preserve"> </v>
      </c>
    </row>
    <row r="962" spans="1:11" ht="21" customHeight="1" x14ac:dyDescent="0.3">
      <c r="A962" s="888"/>
      <c r="B962" s="677"/>
      <c r="C962" s="586"/>
      <c r="D962" s="678"/>
      <c r="E962" s="679"/>
      <c r="F962" s="164"/>
      <c r="G962" s="587"/>
      <c r="H962" s="884" t="str">
        <f t="shared" si="45"/>
        <v xml:space="preserve"> </v>
      </c>
      <c r="I962" s="157" t="str">
        <f t="shared" si="46"/>
        <v xml:space="preserve"> </v>
      </c>
      <c r="J962" s="590" t="str">
        <f t="shared" si="47"/>
        <v xml:space="preserve"> </v>
      </c>
      <c r="K962" s="591" t="str">
        <f t="shared" si="48"/>
        <v xml:space="preserve"> </v>
      </c>
    </row>
    <row r="963" spans="1:11" ht="21" customHeight="1" x14ac:dyDescent="0.3">
      <c r="A963" s="888"/>
      <c r="B963" s="677"/>
      <c r="C963" s="586"/>
      <c r="D963" s="678"/>
      <c r="E963" s="679"/>
      <c r="F963" s="164"/>
      <c r="G963" s="587"/>
      <c r="H963" s="884" t="str">
        <f t="shared" ref="H963:H1026" si="49">IF(ISBLANK(A963)," ",A963)</f>
        <v xml:space="preserve"> </v>
      </c>
      <c r="I963" s="157" t="str">
        <f t="shared" si="46"/>
        <v xml:space="preserve"> </v>
      </c>
      <c r="J963" s="590" t="str">
        <f t="shared" si="47"/>
        <v xml:space="preserve"> </v>
      </c>
      <c r="K963" s="591" t="str">
        <f t="shared" si="48"/>
        <v xml:space="preserve"> </v>
      </c>
    </row>
    <row r="964" spans="1:11" ht="21" customHeight="1" x14ac:dyDescent="0.3">
      <c r="A964" s="888"/>
      <c r="B964" s="677"/>
      <c r="C964" s="586"/>
      <c r="D964" s="678"/>
      <c r="E964" s="679"/>
      <c r="F964" s="164"/>
      <c r="G964" s="587"/>
      <c r="H964" s="884" t="str">
        <f t="shared" si="49"/>
        <v xml:space="preserve"> </v>
      </c>
      <c r="I964" s="157" t="str">
        <f t="shared" si="46"/>
        <v xml:space="preserve"> </v>
      </c>
      <c r="J964" s="590" t="str">
        <f t="shared" si="47"/>
        <v xml:space="preserve"> </v>
      </c>
      <c r="K964" s="591" t="str">
        <f t="shared" si="48"/>
        <v xml:space="preserve"> </v>
      </c>
    </row>
    <row r="965" spans="1:11" ht="21" customHeight="1" x14ac:dyDescent="0.3">
      <c r="A965" s="888"/>
      <c r="B965" s="677"/>
      <c r="C965" s="586"/>
      <c r="D965" s="678"/>
      <c r="E965" s="679"/>
      <c r="F965" s="164"/>
      <c r="G965" s="587"/>
      <c r="H965" s="884" t="str">
        <f t="shared" si="49"/>
        <v xml:space="preserve"> </v>
      </c>
      <c r="I965" s="157" t="str">
        <f t="shared" si="46"/>
        <v xml:space="preserve"> </v>
      </c>
      <c r="J965" s="590" t="str">
        <f t="shared" si="47"/>
        <v xml:space="preserve"> </v>
      </c>
      <c r="K965" s="591" t="str">
        <f t="shared" si="48"/>
        <v xml:space="preserve"> </v>
      </c>
    </row>
    <row r="966" spans="1:11" ht="21" customHeight="1" x14ac:dyDescent="0.3">
      <c r="A966" s="888"/>
      <c r="B966" s="677"/>
      <c r="C966" s="586"/>
      <c r="D966" s="678"/>
      <c r="E966" s="679"/>
      <c r="F966" s="164"/>
      <c r="G966" s="587"/>
      <c r="H966" s="884" t="str">
        <f t="shared" si="49"/>
        <v xml:space="preserve"> </v>
      </c>
      <c r="I966" s="157" t="str">
        <f t="shared" si="46"/>
        <v xml:space="preserve"> </v>
      </c>
      <c r="J966" s="590" t="str">
        <f t="shared" si="47"/>
        <v xml:space="preserve"> </v>
      </c>
      <c r="K966" s="591" t="str">
        <f t="shared" si="48"/>
        <v xml:space="preserve"> </v>
      </c>
    </row>
    <row r="967" spans="1:11" ht="21" customHeight="1" x14ac:dyDescent="0.3">
      <c r="A967" s="888"/>
      <c r="B967" s="677"/>
      <c r="C967" s="586"/>
      <c r="D967" s="678"/>
      <c r="E967" s="679"/>
      <c r="F967" s="164"/>
      <c r="G967" s="587"/>
      <c r="H967" s="884" t="str">
        <f t="shared" si="49"/>
        <v xml:space="preserve"> </v>
      </c>
      <c r="I967" s="157" t="str">
        <f t="shared" si="46"/>
        <v xml:space="preserve"> </v>
      </c>
      <c r="J967" s="590" t="str">
        <f t="shared" si="47"/>
        <v xml:space="preserve"> </v>
      </c>
      <c r="K967" s="591" t="str">
        <f t="shared" si="48"/>
        <v xml:space="preserve"> </v>
      </c>
    </row>
    <row r="968" spans="1:11" ht="21" customHeight="1" x14ac:dyDescent="0.3">
      <c r="A968" s="888"/>
      <c r="B968" s="677"/>
      <c r="C968" s="586"/>
      <c r="D968" s="678"/>
      <c r="E968" s="679"/>
      <c r="F968" s="164"/>
      <c r="G968" s="587"/>
      <c r="H968" s="884" t="str">
        <f t="shared" si="49"/>
        <v xml:space="preserve"> </v>
      </c>
      <c r="I968" s="157" t="str">
        <f t="shared" si="46"/>
        <v xml:space="preserve"> </v>
      </c>
      <c r="J968" s="590" t="str">
        <f t="shared" si="47"/>
        <v xml:space="preserve"> </v>
      </c>
      <c r="K968" s="591" t="str">
        <f t="shared" si="48"/>
        <v xml:space="preserve"> </v>
      </c>
    </row>
    <row r="969" spans="1:11" ht="21" customHeight="1" x14ac:dyDescent="0.3">
      <c r="A969" s="888"/>
      <c r="B969" s="677"/>
      <c r="C969" s="586"/>
      <c r="D969" s="678"/>
      <c r="E969" s="679"/>
      <c r="F969" s="164"/>
      <c r="G969" s="587"/>
      <c r="H969" s="884" t="str">
        <f t="shared" si="49"/>
        <v xml:space="preserve"> </v>
      </c>
      <c r="I969" s="157" t="str">
        <f t="shared" si="46"/>
        <v xml:space="preserve"> </v>
      </c>
      <c r="J969" s="590" t="str">
        <f t="shared" si="47"/>
        <v xml:space="preserve"> </v>
      </c>
      <c r="K969" s="591" t="str">
        <f t="shared" si="48"/>
        <v xml:space="preserve"> </v>
      </c>
    </row>
    <row r="970" spans="1:11" ht="21" customHeight="1" x14ac:dyDescent="0.3">
      <c r="A970" s="888"/>
      <c r="B970" s="677"/>
      <c r="C970" s="586"/>
      <c r="D970" s="678"/>
      <c r="E970" s="679"/>
      <c r="F970" s="164"/>
      <c r="G970" s="587"/>
      <c r="H970" s="884" t="str">
        <f t="shared" si="49"/>
        <v xml:space="preserve"> </v>
      </c>
      <c r="I970" s="157" t="str">
        <f t="shared" si="46"/>
        <v xml:space="preserve"> </v>
      </c>
      <c r="J970" s="590" t="str">
        <f t="shared" si="47"/>
        <v xml:space="preserve"> </v>
      </c>
      <c r="K970" s="591" t="str">
        <f t="shared" si="48"/>
        <v xml:space="preserve"> </v>
      </c>
    </row>
    <row r="971" spans="1:11" ht="21" customHeight="1" x14ac:dyDescent="0.3">
      <c r="A971" s="888"/>
      <c r="B971" s="677"/>
      <c r="C971" s="586"/>
      <c r="D971" s="678"/>
      <c r="E971" s="679"/>
      <c r="F971" s="164"/>
      <c r="G971" s="587"/>
      <c r="H971" s="884" t="str">
        <f t="shared" si="49"/>
        <v xml:space="preserve"> </v>
      </c>
      <c r="I971" s="157" t="str">
        <f t="shared" si="46"/>
        <v xml:space="preserve"> </v>
      </c>
      <c r="J971" s="590" t="str">
        <f t="shared" si="47"/>
        <v xml:space="preserve"> </v>
      </c>
      <c r="K971" s="591" t="str">
        <f t="shared" si="48"/>
        <v xml:space="preserve"> </v>
      </c>
    </row>
    <row r="972" spans="1:11" ht="21" customHeight="1" x14ac:dyDescent="0.3">
      <c r="A972" s="888"/>
      <c r="B972" s="677"/>
      <c r="C972" s="586"/>
      <c r="D972" s="678"/>
      <c r="E972" s="679"/>
      <c r="F972" s="164"/>
      <c r="G972" s="587"/>
      <c r="H972" s="884" t="str">
        <f t="shared" si="49"/>
        <v xml:space="preserve"> </v>
      </c>
      <c r="I972" s="157" t="str">
        <f t="shared" si="46"/>
        <v xml:space="preserve"> </v>
      </c>
      <c r="J972" s="590" t="str">
        <f t="shared" si="47"/>
        <v xml:space="preserve"> </v>
      </c>
      <c r="K972" s="591" t="str">
        <f t="shared" si="48"/>
        <v xml:space="preserve"> </v>
      </c>
    </row>
    <row r="973" spans="1:11" ht="21" customHeight="1" x14ac:dyDescent="0.3">
      <c r="A973" s="888"/>
      <c r="B973" s="677"/>
      <c r="C973" s="586"/>
      <c r="D973" s="678"/>
      <c r="E973" s="679"/>
      <c r="F973" s="164"/>
      <c r="G973" s="587"/>
      <c r="H973" s="884" t="str">
        <f t="shared" si="49"/>
        <v xml:space="preserve"> </v>
      </c>
      <c r="I973" s="157" t="str">
        <f t="shared" si="46"/>
        <v xml:space="preserve"> </v>
      </c>
      <c r="J973" s="590" t="str">
        <f t="shared" si="47"/>
        <v xml:space="preserve"> </v>
      </c>
      <c r="K973" s="591" t="str">
        <f t="shared" si="48"/>
        <v xml:space="preserve"> </v>
      </c>
    </row>
    <row r="974" spans="1:11" ht="21" customHeight="1" x14ac:dyDescent="0.3">
      <c r="A974" s="888"/>
      <c r="B974" s="677"/>
      <c r="C974" s="586"/>
      <c r="D974" s="678"/>
      <c r="E974" s="679"/>
      <c r="F974" s="164"/>
      <c r="G974" s="587"/>
      <c r="H974" s="884" t="str">
        <f t="shared" si="49"/>
        <v xml:space="preserve"> </v>
      </c>
      <c r="I974" s="157" t="str">
        <f t="shared" si="46"/>
        <v xml:space="preserve"> </v>
      </c>
      <c r="J974" s="590" t="str">
        <f t="shared" si="47"/>
        <v xml:space="preserve"> </v>
      </c>
      <c r="K974" s="591" t="str">
        <f t="shared" si="48"/>
        <v xml:space="preserve"> </v>
      </c>
    </row>
    <row r="975" spans="1:11" ht="21" customHeight="1" x14ac:dyDescent="0.3">
      <c r="A975" s="888"/>
      <c r="B975" s="677"/>
      <c r="C975" s="586"/>
      <c r="D975" s="678"/>
      <c r="E975" s="679"/>
      <c r="F975" s="164"/>
      <c r="G975" s="587"/>
      <c r="H975" s="884" t="str">
        <f t="shared" si="49"/>
        <v xml:space="preserve"> </v>
      </c>
      <c r="I975" s="157" t="str">
        <f t="shared" si="46"/>
        <v xml:space="preserve"> </v>
      </c>
      <c r="J975" s="590" t="str">
        <f t="shared" si="47"/>
        <v xml:space="preserve"> </v>
      </c>
      <c r="K975" s="591" t="str">
        <f t="shared" si="48"/>
        <v xml:space="preserve"> </v>
      </c>
    </row>
    <row r="976" spans="1:11" ht="21" customHeight="1" x14ac:dyDescent="0.3">
      <c r="A976" s="888"/>
      <c r="B976" s="677"/>
      <c r="C976" s="586"/>
      <c r="D976" s="678"/>
      <c r="E976" s="679"/>
      <c r="F976" s="164"/>
      <c r="G976" s="587"/>
      <c r="H976" s="884" t="str">
        <f t="shared" si="49"/>
        <v xml:space="preserve"> </v>
      </c>
      <c r="I976" s="157" t="str">
        <f t="shared" si="46"/>
        <v xml:space="preserve"> </v>
      </c>
      <c r="J976" s="590" t="str">
        <f t="shared" si="47"/>
        <v xml:space="preserve"> </v>
      </c>
      <c r="K976" s="591" t="str">
        <f t="shared" si="48"/>
        <v xml:space="preserve"> </v>
      </c>
    </row>
    <row r="977" spans="1:11" ht="21" customHeight="1" x14ac:dyDescent="0.3">
      <c r="A977" s="888"/>
      <c r="B977" s="677"/>
      <c r="C977" s="586"/>
      <c r="D977" s="678"/>
      <c r="E977" s="679"/>
      <c r="F977" s="164"/>
      <c r="G977" s="587"/>
      <c r="H977" s="884" t="str">
        <f t="shared" si="49"/>
        <v xml:space="preserve"> </v>
      </c>
      <c r="I977" s="157" t="str">
        <f t="shared" si="46"/>
        <v xml:space="preserve"> </v>
      </c>
      <c r="J977" s="590" t="str">
        <f t="shared" si="47"/>
        <v xml:space="preserve"> </v>
      </c>
      <c r="K977" s="591" t="str">
        <f t="shared" si="48"/>
        <v xml:space="preserve"> </v>
      </c>
    </row>
    <row r="978" spans="1:11" ht="21" customHeight="1" x14ac:dyDescent="0.3">
      <c r="A978" s="888"/>
      <c r="B978" s="677"/>
      <c r="C978" s="586"/>
      <c r="D978" s="678"/>
      <c r="E978" s="679"/>
      <c r="F978" s="164"/>
      <c r="G978" s="587"/>
      <c r="H978" s="884" t="str">
        <f t="shared" si="49"/>
        <v xml:space="preserve"> </v>
      </c>
      <c r="I978" s="157" t="str">
        <f t="shared" si="46"/>
        <v xml:space="preserve"> </v>
      </c>
      <c r="J978" s="590" t="str">
        <f t="shared" si="47"/>
        <v xml:space="preserve"> </v>
      </c>
      <c r="K978" s="591" t="str">
        <f t="shared" si="48"/>
        <v xml:space="preserve"> </v>
      </c>
    </row>
    <row r="979" spans="1:11" ht="21" customHeight="1" x14ac:dyDescent="0.3">
      <c r="A979" s="888"/>
      <c r="B979" s="677"/>
      <c r="C979" s="586"/>
      <c r="D979" s="678"/>
      <c r="E979" s="679"/>
      <c r="F979" s="164"/>
      <c r="G979" s="587"/>
      <c r="H979" s="884" t="str">
        <f t="shared" si="49"/>
        <v xml:space="preserve"> </v>
      </c>
      <c r="I979" s="157" t="str">
        <f t="shared" si="46"/>
        <v xml:space="preserve"> </v>
      </c>
      <c r="J979" s="590" t="str">
        <f t="shared" si="47"/>
        <v xml:space="preserve"> </v>
      </c>
      <c r="K979" s="591" t="str">
        <f t="shared" si="48"/>
        <v xml:space="preserve"> </v>
      </c>
    </row>
    <row r="980" spans="1:11" ht="21" customHeight="1" x14ac:dyDescent="0.3">
      <c r="A980" s="888"/>
      <c r="B980" s="677"/>
      <c r="C980" s="586"/>
      <c r="D980" s="678"/>
      <c r="E980" s="679"/>
      <c r="F980" s="164"/>
      <c r="G980" s="587"/>
      <c r="H980" s="884" t="str">
        <f t="shared" si="49"/>
        <v xml:space="preserve"> </v>
      </c>
      <c r="I980" s="157" t="str">
        <f t="shared" si="46"/>
        <v xml:space="preserve"> </v>
      </c>
      <c r="J980" s="590" t="str">
        <f t="shared" si="47"/>
        <v xml:space="preserve"> </v>
      </c>
      <c r="K980" s="591" t="str">
        <f t="shared" si="48"/>
        <v xml:space="preserve"> </v>
      </c>
    </row>
    <row r="981" spans="1:11" ht="21" customHeight="1" x14ac:dyDescent="0.3">
      <c r="A981" s="888"/>
      <c r="B981" s="677"/>
      <c r="C981" s="586"/>
      <c r="D981" s="678"/>
      <c r="E981" s="679"/>
      <c r="F981" s="164"/>
      <c r="G981" s="587"/>
      <c r="H981" s="884" t="str">
        <f t="shared" si="49"/>
        <v xml:space="preserve"> </v>
      </c>
      <c r="I981" s="157" t="str">
        <f t="shared" si="46"/>
        <v xml:space="preserve"> </v>
      </c>
      <c r="J981" s="590" t="str">
        <f t="shared" si="47"/>
        <v xml:space="preserve"> </v>
      </c>
      <c r="K981" s="591" t="str">
        <f t="shared" si="48"/>
        <v xml:space="preserve"> </v>
      </c>
    </row>
    <row r="982" spans="1:11" ht="21" customHeight="1" x14ac:dyDescent="0.3">
      <c r="A982" s="888"/>
      <c r="B982" s="677"/>
      <c r="C982" s="586"/>
      <c r="D982" s="678"/>
      <c r="E982" s="679"/>
      <c r="F982" s="164"/>
      <c r="G982" s="587"/>
      <c r="H982" s="884" t="str">
        <f t="shared" si="49"/>
        <v xml:space="preserve"> </v>
      </c>
      <c r="I982" s="157" t="str">
        <f t="shared" si="46"/>
        <v xml:space="preserve"> </v>
      </c>
      <c r="J982" s="590" t="str">
        <f t="shared" si="47"/>
        <v xml:space="preserve"> </v>
      </c>
      <c r="K982" s="591" t="str">
        <f t="shared" si="48"/>
        <v xml:space="preserve"> </v>
      </c>
    </row>
    <row r="983" spans="1:11" ht="21" customHeight="1" x14ac:dyDescent="0.3">
      <c r="A983" s="888"/>
      <c r="B983" s="677"/>
      <c r="C983" s="586"/>
      <c r="D983" s="678"/>
      <c r="E983" s="679"/>
      <c r="F983" s="164"/>
      <c r="G983" s="587"/>
      <c r="H983" s="884" t="str">
        <f t="shared" si="49"/>
        <v xml:space="preserve"> </v>
      </c>
      <c r="I983" s="157" t="str">
        <f t="shared" si="46"/>
        <v xml:space="preserve"> </v>
      </c>
      <c r="J983" s="590" t="str">
        <f t="shared" si="47"/>
        <v xml:space="preserve"> </v>
      </c>
      <c r="K983" s="591" t="str">
        <f t="shared" si="48"/>
        <v xml:space="preserve"> </v>
      </c>
    </row>
    <row r="984" spans="1:11" ht="21" customHeight="1" x14ac:dyDescent="0.3">
      <c r="A984" s="888"/>
      <c r="B984" s="677"/>
      <c r="C984" s="586"/>
      <c r="D984" s="678"/>
      <c r="E984" s="679"/>
      <c r="F984" s="164"/>
      <c r="G984" s="587"/>
      <c r="H984" s="884" t="str">
        <f t="shared" si="49"/>
        <v xml:space="preserve"> </v>
      </c>
      <c r="I984" s="157" t="str">
        <f t="shared" si="46"/>
        <v xml:space="preserve"> </v>
      </c>
      <c r="J984" s="590" t="str">
        <f t="shared" si="47"/>
        <v xml:space="preserve"> </v>
      </c>
      <c r="K984" s="591" t="str">
        <f t="shared" si="48"/>
        <v xml:space="preserve"> </v>
      </c>
    </row>
    <row r="985" spans="1:11" ht="21" customHeight="1" x14ac:dyDescent="0.3">
      <c r="A985" s="888"/>
      <c r="B985" s="677"/>
      <c r="C985" s="586"/>
      <c r="D985" s="678"/>
      <c r="E985" s="679"/>
      <c r="F985" s="164"/>
      <c r="G985" s="587"/>
      <c r="H985" s="884" t="str">
        <f t="shared" si="49"/>
        <v xml:space="preserve"> </v>
      </c>
      <c r="I985" s="157" t="str">
        <f t="shared" si="46"/>
        <v xml:space="preserve"> </v>
      </c>
      <c r="J985" s="590" t="str">
        <f t="shared" si="47"/>
        <v xml:space="preserve"> </v>
      </c>
      <c r="K985" s="591" t="str">
        <f t="shared" si="48"/>
        <v xml:space="preserve"> </v>
      </c>
    </row>
    <row r="986" spans="1:11" ht="21" customHeight="1" x14ac:dyDescent="0.3">
      <c r="A986" s="888"/>
      <c r="B986" s="677"/>
      <c r="C986" s="586"/>
      <c r="D986" s="678"/>
      <c r="E986" s="679"/>
      <c r="F986" s="164"/>
      <c r="G986" s="587"/>
      <c r="H986" s="884" t="str">
        <f t="shared" si="49"/>
        <v xml:space="preserve"> </v>
      </c>
      <c r="I986" s="157" t="str">
        <f t="shared" si="46"/>
        <v xml:space="preserve"> </v>
      </c>
      <c r="J986" s="590" t="str">
        <f t="shared" si="47"/>
        <v xml:space="preserve"> </v>
      </c>
      <c r="K986" s="591" t="str">
        <f t="shared" si="48"/>
        <v xml:space="preserve"> </v>
      </c>
    </row>
    <row r="987" spans="1:11" ht="21" customHeight="1" x14ac:dyDescent="0.3">
      <c r="A987" s="888"/>
      <c r="B987" s="677"/>
      <c r="C987" s="586"/>
      <c r="D987" s="678"/>
      <c r="E987" s="679"/>
      <c r="F987" s="164"/>
      <c r="G987" s="587"/>
      <c r="H987" s="884" t="str">
        <f t="shared" si="49"/>
        <v xml:space="preserve"> </v>
      </c>
      <c r="I987" s="157" t="str">
        <f t="shared" si="46"/>
        <v xml:space="preserve"> </v>
      </c>
      <c r="J987" s="590" t="str">
        <f t="shared" si="47"/>
        <v xml:space="preserve"> </v>
      </c>
      <c r="K987" s="591" t="str">
        <f t="shared" si="48"/>
        <v xml:space="preserve"> </v>
      </c>
    </row>
    <row r="988" spans="1:11" ht="21" customHeight="1" x14ac:dyDescent="0.3">
      <c r="A988" s="888"/>
      <c r="B988" s="677"/>
      <c r="C988" s="586"/>
      <c r="D988" s="678"/>
      <c r="E988" s="679"/>
      <c r="F988" s="164"/>
      <c r="G988" s="587"/>
      <c r="H988" s="884" t="str">
        <f t="shared" si="49"/>
        <v xml:space="preserve"> </v>
      </c>
      <c r="I988" s="157" t="str">
        <f t="shared" si="46"/>
        <v xml:space="preserve"> </v>
      </c>
      <c r="J988" s="590" t="str">
        <f t="shared" si="47"/>
        <v xml:space="preserve"> </v>
      </c>
      <c r="K988" s="591" t="str">
        <f t="shared" si="48"/>
        <v xml:space="preserve"> </v>
      </c>
    </row>
    <row r="989" spans="1:11" ht="21" customHeight="1" x14ac:dyDescent="0.3">
      <c r="A989" s="888"/>
      <c r="B989" s="677"/>
      <c r="C989" s="586"/>
      <c r="D989" s="678"/>
      <c r="E989" s="679"/>
      <c r="F989" s="164"/>
      <c r="G989" s="587"/>
      <c r="H989" s="884" t="str">
        <f t="shared" si="49"/>
        <v xml:space="preserve"> </v>
      </c>
      <c r="I989" s="157" t="str">
        <f t="shared" si="46"/>
        <v xml:space="preserve"> </v>
      </c>
      <c r="J989" s="590" t="str">
        <f t="shared" si="47"/>
        <v xml:space="preserve"> </v>
      </c>
      <c r="K989" s="591" t="str">
        <f t="shared" si="48"/>
        <v xml:space="preserve"> </v>
      </c>
    </row>
    <row r="990" spans="1:11" ht="21" customHeight="1" x14ac:dyDescent="0.3">
      <c r="A990" s="888"/>
      <c r="B990" s="677"/>
      <c r="C990" s="586"/>
      <c r="D990" s="678"/>
      <c r="E990" s="679"/>
      <c r="F990" s="164"/>
      <c r="G990" s="587"/>
      <c r="H990" s="884" t="str">
        <f t="shared" si="49"/>
        <v xml:space="preserve"> </v>
      </c>
      <c r="I990" s="157" t="str">
        <f t="shared" si="46"/>
        <v xml:space="preserve"> </v>
      </c>
      <c r="J990" s="590" t="str">
        <f t="shared" si="47"/>
        <v xml:space="preserve"> </v>
      </c>
      <c r="K990" s="591" t="str">
        <f t="shared" si="48"/>
        <v xml:space="preserve"> </v>
      </c>
    </row>
    <row r="991" spans="1:11" ht="21" customHeight="1" x14ac:dyDescent="0.3">
      <c r="A991" s="888"/>
      <c r="B991" s="677"/>
      <c r="C991" s="586"/>
      <c r="D991" s="678"/>
      <c r="E991" s="679"/>
      <c r="F991" s="164"/>
      <c r="G991" s="587"/>
      <c r="H991" s="884" t="str">
        <f t="shared" si="49"/>
        <v xml:space="preserve"> </v>
      </c>
      <c r="I991" s="157" t="str">
        <f t="shared" si="46"/>
        <v xml:space="preserve"> </v>
      </c>
      <c r="J991" s="590" t="str">
        <f t="shared" si="47"/>
        <v xml:space="preserve"> </v>
      </c>
      <c r="K991" s="591" t="str">
        <f t="shared" si="48"/>
        <v xml:space="preserve"> </v>
      </c>
    </row>
    <row r="992" spans="1:11" ht="21" customHeight="1" x14ac:dyDescent="0.3">
      <c r="A992" s="888"/>
      <c r="B992" s="677"/>
      <c r="C992" s="586"/>
      <c r="D992" s="678"/>
      <c r="E992" s="679"/>
      <c r="F992" s="164"/>
      <c r="G992" s="587"/>
      <c r="H992" s="884" t="str">
        <f t="shared" si="49"/>
        <v xml:space="preserve"> </v>
      </c>
      <c r="I992" s="157" t="str">
        <f t="shared" si="46"/>
        <v xml:space="preserve"> </v>
      </c>
      <c r="J992" s="590" t="str">
        <f t="shared" si="47"/>
        <v xml:space="preserve"> </v>
      </c>
      <c r="K992" s="591" t="str">
        <f t="shared" si="48"/>
        <v xml:space="preserve"> </v>
      </c>
    </row>
    <row r="993" spans="1:11" ht="21" customHeight="1" x14ac:dyDescent="0.3">
      <c r="A993" s="888"/>
      <c r="B993" s="677"/>
      <c r="C993" s="586"/>
      <c r="D993" s="678"/>
      <c r="E993" s="679"/>
      <c r="F993" s="164"/>
      <c r="G993" s="587"/>
      <c r="H993" s="884" t="str">
        <f t="shared" si="49"/>
        <v xml:space="preserve"> </v>
      </c>
      <c r="I993" s="157" t="str">
        <f t="shared" si="46"/>
        <v xml:space="preserve"> </v>
      </c>
      <c r="J993" s="590" t="str">
        <f t="shared" si="47"/>
        <v xml:space="preserve"> </v>
      </c>
      <c r="K993" s="591" t="str">
        <f t="shared" si="48"/>
        <v xml:space="preserve"> </v>
      </c>
    </row>
    <row r="994" spans="1:11" ht="21" customHeight="1" x14ac:dyDescent="0.3">
      <c r="A994" s="888"/>
      <c r="B994" s="677"/>
      <c r="C994" s="586"/>
      <c r="D994" s="678"/>
      <c r="E994" s="679"/>
      <c r="F994" s="164"/>
      <c r="G994" s="587"/>
      <c r="H994" s="884" t="str">
        <f t="shared" si="49"/>
        <v xml:space="preserve"> </v>
      </c>
      <c r="I994" s="157" t="str">
        <f t="shared" si="46"/>
        <v xml:space="preserve"> </v>
      </c>
      <c r="J994" s="590" t="str">
        <f t="shared" si="47"/>
        <v xml:space="preserve"> </v>
      </c>
      <c r="K994" s="591" t="str">
        <f t="shared" si="48"/>
        <v xml:space="preserve"> </v>
      </c>
    </row>
    <row r="995" spans="1:11" ht="21" customHeight="1" x14ac:dyDescent="0.3">
      <c r="A995" s="888"/>
      <c r="B995" s="677"/>
      <c r="C995" s="586"/>
      <c r="D995" s="678"/>
      <c r="E995" s="679"/>
      <c r="F995" s="164"/>
      <c r="G995" s="587"/>
      <c r="H995" s="884" t="str">
        <f t="shared" si="49"/>
        <v xml:space="preserve"> </v>
      </c>
      <c r="I995" s="157" t="str">
        <f t="shared" si="46"/>
        <v xml:space="preserve"> </v>
      </c>
      <c r="J995" s="590" t="str">
        <f t="shared" si="47"/>
        <v xml:space="preserve"> </v>
      </c>
      <c r="K995" s="591" t="str">
        <f t="shared" si="48"/>
        <v xml:space="preserve"> </v>
      </c>
    </row>
    <row r="996" spans="1:11" ht="21" customHeight="1" x14ac:dyDescent="0.3">
      <c r="A996" s="888"/>
      <c r="B996" s="677"/>
      <c r="C996" s="586"/>
      <c r="D996" s="678"/>
      <c r="E996" s="679"/>
      <c r="F996" s="164"/>
      <c r="G996" s="587"/>
      <c r="H996" s="884" t="str">
        <f t="shared" si="49"/>
        <v xml:space="preserve"> </v>
      </c>
      <c r="I996" s="157" t="str">
        <f t="shared" si="46"/>
        <v xml:space="preserve"> </v>
      </c>
      <c r="J996" s="590" t="str">
        <f t="shared" si="47"/>
        <v xml:space="preserve"> </v>
      </c>
      <c r="K996" s="591" t="str">
        <f t="shared" si="48"/>
        <v xml:space="preserve"> </v>
      </c>
    </row>
    <row r="997" spans="1:11" ht="21" customHeight="1" x14ac:dyDescent="0.3">
      <c r="A997" s="888"/>
      <c r="B997" s="677"/>
      <c r="C997" s="586"/>
      <c r="D997" s="678"/>
      <c r="E997" s="679"/>
      <c r="F997" s="164"/>
      <c r="G997" s="587"/>
      <c r="H997" s="884" t="str">
        <f t="shared" si="49"/>
        <v xml:space="preserve"> </v>
      </c>
      <c r="I997" s="157" t="str">
        <f t="shared" si="46"/>
        <v xml:space="preserve"> </v>
      </c>
      <c r="J997" s="590" t="str">
        <f t="shared" si="47"/>
        <v xml:space="preserve"> </v>
      </c>
      <c r="K997" s="591" t="str">
        <f t="shared" si="48"/>
        <v xml:space="preserve"> </v>
      </c>
    </row>
    <row r="998" spans="1:11" ht="21" customHeight="1" x14ac:dyDescent="0.3">
      <c r="A998" s="888"/>
      <c r="B998" s="677"/>
      <c r="C998" s="586"/>
      <c r="D998" s="678"/>
      <c r="E998" s="679"/>
      <c r="F998" s="164"/>
      <c r="G998" s="587"/>
      <c r="H998" s="884" t="str">
        <f t="shared" si="49"/>
        <v xml:space="preserve"> </v>
      </c>
      <c r="I998" s="157" t="str">
        <f t="shared" si="46"/>
        <v xml:space="preserve"> </v>
      </c>
      <c r="J998" s="590" t="str">
        <f t="shared" si="47"/>
        <v xml:space="preserve"> </v>
      </c>
      <c r="K998" s="591" t="str">
        <f t="shared" si="48"/>
        <v xml:space="preserve"> </v>
      </c>
    </row>
    <row r="999" spans="1:11" ht="21" customHeight="1" x14ac:dyDescent="0.3">
      <c r="A999" s="888"/>
      <c r="B999" s="677"/>
      <c r="C999" s="586"/>
      <c r="D999" s="678"/>
      <c r="E999" s="679"/>
      <c r="F999" s="164"/>
      <c r="G999" s="587"/>
      <c r="H999" s="884" t="str">
        <f t="shared" si="49"/>
        <v xml:space="preserve"> </v>
      </c>
      <c r="I999" s="157" t="str">
        <f t="shared" si="46"/>
        <v xml:space="preserve"> </v>
      </c>
      <c r="J999" s="590" t="str">
        <f t="shared" si="47"/>
        <v xml:space="preserve"> </v>
      </c>
      <c r="K999" s="591" t="str">
        <f t="shared" si="48"/>
        <v xml:space="preserve"> </v>
      </c>
    </row>
    <row r="1000" spans="1:11" ht="21" customHeight="1" x14ac:dyDescent="0.3">
      <c r="A1000" s="888"/>
      <c r="B1000" s="677"/>
      <c r="C1000" s="586"/>
      <c r="D1000" s="678"/>
      <c r="E1000" s="679"/>
      <c r="F1000" s="164"/>
      <c r="G1000" s="587"/>
      <c r="H1000" s="884" t="str">
        <f t="shared" si="49"/>
        <v xml:space="preserve"> </v>
      </c>
      <c r="I1000" s="157" t="str">
        <f t="shared" si="46"/>
        <v xml:space="preserve"> </v>
      </c>
      <c r="J1000" s="590" t="str">
        <f t="shared" si="47"/>
        <v xml:space="preserve"> </v>
      </c>
      <c r="K1000" s="591" t="str">
        <f t="shared" si="48"/>
        <v xml:space="preserve"> </v>
      </c>
    </row>
    <row r="1001" spans="1:11" ht="21" customHeight="1" x14ac:dyDescent="0.3">
      <c r="A1001" s="888"/>
      <c r="B1001" s="677"/>
      <c r="C1001" s="586"/>
      <c r="D1001" s="678"/>
      <c r="E1001" s="679"/>
      <c r="F1001" s="164"/>
      <c r="G1001" s="587"/>
      <c r="H1001" s="884" t="str">
        <f t="shared" si="49"/>
        <v xml:space="preserve"> </v>
      </c>
      <c r="I1001" s="157" t="str">
        <f t="shared" si="46"/>
        <v xml:space="preserve"> </v>
      </c>
      <c r="J1001" s="590" t="str">
        <f t="shared" si="47"/>
        <v xml:space="preserve"> </v>
      </c>
      <c r="K1001" s="591" t="str">
        <f t="shared" si="48"/>
        <v xml:space="preserve"> </v>
      </c>
    </row>
    <row r="1002" spans="1:11" ht="21" customHeight="1" x14ac:dyDescent="0.3">
      <c r="A1002" s="888"/>
      <c r="B1002" s="677"/>
      <c r="C1002" s="586"/>
      <c r="D1002" s="678"/>
      <c r="E1002" s="679"/>
      <c r="F1002" s="164"/>
      <c r="G1002" s="587"/>
      <c r="H1002" s="884" t="str">
        <f t="shared" si="49"/>
        <v xml:space="preserve"> </v>
      </c>
      <c r="I1002" s="157" t="str">
        <f t="shared" si="46"/>
        <v xml:space="preserve"> </v>
      </c>
      <c r="J1002" s="590" t="str">
        <f t="shared" si="47"/>
        <v xml:space="preserve"> </v>
      </c>
      <c r="K1002" s="591" t="str">
        <f t="shared" si="48"/>
        <v xml:space="preserve"> </v>
      </c>
    </row>
    <row r="1003" spans="1:11" ht="21" customHeight="1" x14ac:dyDescent="0.3">
      <c r="A1003" s="888"/>
      <c r="B1003" s="677"/>
      <c r="C1003" s="586"/>
      <c r="D1003" s="678"/>
      <c r="E1003" s="679"/>
      <c r="F1003" s="164"/>
      <c r="G1003" s="587"/>
      <c r="H1003" s="884" t="str">
        <f t="shared" si="49"/>
        <v xml:space="preserve"> </v>
      </c>
      <c r="I1003" s="157" t="str">
        <f t="shared" si="46"/>
        <v xml:space="preserve"> </v>
      </c>
      <c r="J1003" s="590" t="str">
        <f t="shared" si="47"/>
        <v xml:space="preserve"> </v>
      </c>
      <c r="K1003" s="591" t="str">
        <f t="shared" si="48"/>
        <v xml:space="preserve"> </v>
      </c>
    </row>
    <row r="1004" spans="1:11" ht="21" customHeight="1" x14ac:dyDescent="0.3">
      <c r="A1004" s="888"/>
      <c r="B1004" s="677"/>
      <c r="C1004" s="586"/>
      <c r="D1004" s="678"/>
      <c r="E1004" s="679"/>
      <c r="F1004" s="164"/>
      <c r="G1004" s="587"/>
      <c r="H1004" s="884" t="str">
        <f t="shared" si="49"/>
        <v xml:space="preserve"> </v>
      </c>
      <c r="I1004" s="157" t="str">
        <f t="shared" si="46"/>
        <v xml:space="preserve"> </v>
      </c>
      <c r="J1004" s="590" t="str">
        <f t="shared" si="47"/>
        <v xml:space="preserve"> </v>
      </c>
      <c r="K1004" s="591" t="str">
        <f t="shared" si="48"/>
        <v xml:space="preserve"> </v>
      </c>
    </row>
    <row r="1005" spans="1:11" ht="21" customHeight="1" x14ac:dyDescent="0.3">
      <c r="A1005" s="888"/>
      <c r="B1005" s="677"/>
      <c r="C1005" s="586"/>
      <c r="D1005" s="678"/>
      <c r="E1005" s="679"/>
      <c r="F1005" s="164"/>
      <c r="G1005" s="587"/>
      <c r="H1005" s="884" t="str">
        <f t="shared" si="49"/>
        <v xml:space="preserve"> </v>
      </c>
      <c r="I1005" s="157" t="str">
        <f t="shared" si="46"/>
        <v xml:space="preserve"> </v>
      </c>
      <c r="J1005" s="590" t="str">
        <f t="shared" si="47"/>
        <v xml:space="preserve"> </v>
      </c>
      <c r="K1005" s="591" t="str">
        <f t="shared" si="48"/>
        <v xml:space="preserve"> </v>
      </c>
    </row>
    <row r="1006" spans="1:11" ht="21" customHeight="1" x14ac:dyDescent="0.3">
      <c r="A1006" s="888"/>
      <c r="B1006" s="677"/>
      <c r="C1006" s="586"/>
      <c r="D1006" s="678"/>
      <c r="E1006" s="679"/>
      <c r="F1006" s="164"/>
      <c r="G1006" s="587"/>
      <c r="H1006" s="884" t="str">
        <f t="shared" si="49"/>
        <v xml:space="preserve"> </v>
      </c>
      <c r="I1006" s="157" t="str">
        <f t="shared" si="46"/>
        <v xml:space="preserve"> </v>
      </c>
      <c r="J1006" s="590" t="str">
        <f t="shared" si="47"/>
        <v xml:space="preserve"> </v>
      </c>
      <c r="K1006" s="591" t="str">
        <f t="shared" si="48"/>
        <v xml:space="preserve"> </v>
      </c>
    </row>
    <row r="1007" spans="1:11" ht="21" customHeight="1" x14ac:dyDescent="0.3">
      <c r="A1007" s="888"/>
      <c r="B1007" s="677"/>
      <c r="C1007" s="586"/>
      <c r="D1007" s="678"/>
      <c r="E1007" s="679"/>
      <c r="F1007" s="164"/>
      <c r="G1007" s="587"/>
      <c r="H1007" s="884" t="str">
        <f t="shared" si="49"/>
        <v xml:space="preserve"> </v>
      </c>
      <c r="I1007" s="157" t="str">
        <f t="shared" si="46"/>
        <v xml:space="preserve"> </v>
      </c>
      <c r="J1007" s="590" t="str">
        <f t="shared" si="47"/>
        <v xml:space="preserve"> </v>
      </c>
      <c r="K1007" s="591" t="str">
        <f t="shared" si="48"/>
        <v xml:space="preserve"> </v>
      </c>
    </row>
    <row r="1008" spans="1:11" ht="21" customHeight="1" x14ac:dyDescent="0.3">
      <c r="A1008" s="888"/>
      <c r="B1008" s="677"/>
      <c r="C1008" s="586"/>
      <c r="D1008" s="678"/>
      <c r="E1008" s="679"/>
      <c r="F1008" s="164"/>
      <c r="G1008" s="587"/>
      <c r="H1008" s="884" t="str">
        <f t="shared" si="49"/>
        <v xml:space="preserve"> </v>
      </c>
      <c r="I1008" s="157" t="str">
        <f t="shared" si="46"/>
        <v xml:space="preserve"> </v>
      </c>
      <c r="J1008" s="590" t="str">
        <f t="shared" si="47"/>
        <v xml:space="preserve"> </v>
      </c>
      <c r="K1008" s="591" t="str">
        <f t="shared" si="48"/>
        <v xml:space="preserve"> </v>
      </c>
    </row>
    <row r="1009" spans="1:11" ht="21" customHeight="1" x14ac:dyDescent="0.3">
      <c r="A1009" s="888"/>
      <c r="B1009" s="677"/>
      <c r="C1009" s="586"/>
      <c r="D1009" s="678"/>
      <c r="E1009" s="679"/>
      <c r="F1009" s="164"/>
      <c r="G1009" s="587"/>
      <c r="H1009" s="884" t="str">
        <f t="shared" si="49"/>
        <v xml:space="preserve"> </v>
      </c>
      <c r="I1009" s="157" t="str">
        <f t="shared" si="46"/>
        <v xml:space="preserve"> </v>
      </c>
      <c r="J1009" s="590" t="str">
        <f t="shared" si="47"/>
        <v xml:space="preserve"> </v>
      </c>
      <c r="K1009" s="591" t="str">
        <f t="shared" si="48"/>
        <v xml:space="preserve"> </v>
      </c>
    </row>
    <row r="1010" spans="1:11" ht="21" customHeight="1" x14ac:dyDescent="0.3">
      <c r="A1010" s="888"/>
      <c r="B1010" s="677"/>
      <c r="C1010" s="586"/>
      <c r="D1010" s="678"/>
      <c r="E1010" s="679"/>
      <c r="F1010" s="164"/>
      <c r="G1010" s="587"/>
      <c r="H1010" s="884" t="str">
        <f t="shared" si="49"/>
        <v xml:space="preserve"> </v>
      </c>
      <c r="I1010" s="157" t="str">
        <f t="shared" si="46"/>
        <v xml:space="preserve"> </v>
      </c>
      <c r="J1010" s="590" t="str">
        <f t="shared" si="47"/>
        <v xml:space="preserve"> </v>
      </c>
      <c r="K1010" s="591" t="str">
        <f t="shared" si="48"/>
        <v xml:space="preserve"> </v>
      </c>
    </row>
    <row r="1011" spans="1:11" ht="21" customHeight="1" x14ac:dyDescent="0.3">
      <c r="A1011" s="888"/>
      <c r="B1011" s="677"/>
      <c r="C1011" s="586"/>
      <c r="D1011" s="678"/>
      <c r="E1011" s="679"/>
      <c r="F1011" s="164"/>
      <c r="G1011" s="587"/>
      <c r="H1011" s="884" t="str">
        <f t="shared" si="49"/>
        <v xml:space="preserve"> </v>
      </c>
      <c r="I1011" s="157" t="str">
        <f t="shared" si="46"/>
        <v xml:space="preserve"> </v>
      </c>
      <c r="J1011" s="590" t="str">
        <f t="shared" si="47"/>
        <v xml:space="preserve"> </v>
      </c>
      <c r="K1011" s="591" t="str">
        <f t="shared" si="48"/>
        <v xml:space="preserve"> </v>
      </c>
    </row>
    <row r="1012" spans="1:11" ht="21" customHeight="1" x14ac:dyDescent="0.3">
      <c r="A1012" s="888"/>
      <c r="B1012" s="677"/>
      <c r="C1012" s="586"/>
      <c r="D1012" s="678"/>
      <c r="E1012" s="679"/>
      <c r="F1012" s="164"/>
      <c r="G1012" s="587"/>
      <c r="H1012" s="884" t="str">
        <f t="shared" si="49"/>
        <v xml:space="preserve"> </v>
      </c>
      <c r="I1012" s="157" t="str">
        <f t="shared" si="46"/>
        <v xml:space="preserve"> </v>
      </c>
      <c r="J1012" s="590" t="str">
        <f t="shared" si="47"/>
        <v xml:space="preserve"> </v>
      </c>
      <c r="K1012" s="591" t="str">
        <f t="shared" si="48"/>
        <v xml:space="preserve"> </v>
      </c>
    </row>
    <row r="1013" spans="1:11" ht="21" customHeight="1" x14ac:dyDescent="0.3">
      <c r="A1013" s="888"/>
      <c r="B1013" s="677"/>
      <c r="C1013" s="586"/>
      <c r="D1013" s="678"/>
      <c r="E1013" s="679"/>
      <c r="F1013" s="164"/>
      <c r="G1013" s="587"/>
      <c r="H1013" s="884" t="str">
        <f t="shared" si="49"/>
        <v xml:space="preserve"> </v>
      </c>
      <c r="I1013" s="157" t="str">
        <f t="shared" si="46"/>
        <v xml:space="preserve"> </v>
      </c>
      <c r="J1013" s="590" t="str">
        <f t="shared" si="47"/>
        <v xml:space="preserve"> </v>
      </c>
      <c r="K1013" s="591" t="str">
        <f t="shared" si="48"/>
        <v xml:space="preserve"> </v>
      </c>
    </row>
    <row r="1014" spans="1:11" ht="21" customHeight="1" x14ac:dyDescent="0.3">
      <c r="A1014" s="888"/>
      <c r="B1014" s="677"/>
      <c r="C1014" s="586"/>
      <c r="D1014" s="678"/>
      <c r="E1014" s="679"/>
      <c r="F1014" s="164"/>
      <c r="G1014" s="587"/>
      <c r="H1014" s="884" t="str">
        <f t="shared" si="49"/>
        <v xml:space="preserve"> </v>
      </c>
      <c r="I1014" s="157" t="str">
        <f t="shared" si="46"/>
        <v xml:space="preserve"> </v>
      </c>
      <c r="J1014" s="590" t="str">
        <f t="shared" si="47"/>
        <v xml:space="preserve"> </v>
      </c>
      <c r="K1014" s="591" t="str">
        <f t="shared" si="48"/>
        <v xml:space="preserve"> </v>
      </c>
    </row>
    <row r="1015" spans="1:11" ht="21" customHeight="1" x14ac:dyDescent="0.3">
      <c r="A1015" s="888"/>
      <c r="B1015" s="677"/>
      <c r="C1015" s="586"/>
      <c r="D1015" s="678"/>
      <c r="E1015" s="679"/>
      <c r="F1015" s="164"/>
      <c r="G1015" s="587"/>
      <c r="H1015" s="884" t="str">
        <f t="shared" si="49"/>
        <v xml:space="preserve"> </v>
      </c>
      <c r="I1015" s="157" t="str">
        <f t="shared" si="46"/>
        <v xml:space="preserve"> </v>
      </c>
      <c r="J1015" s="590" t="str">
        <f t="shared" si="47"/>
        <v xml:space="preserve"> </v>
      </c>
      <c r="K1015" s="591" t="str">
        <f t="shared" si="48"/>
        <v xml:space="preserve"> </v>
      </c>
    </row>
    <row r="1016" spans="1:11" ht="21" customHeight="1" x14ac:dyDescent="0.3">
      <c r="A1016" s="888"/>
      <c r="B1016" s="677"/>
      <c r="C1016" s="586"/>
      <c r="D1016" s="678"/>
      <c r="E1016" s="679"/>
      <c r="F1016" s="164"/>
      <c r="G1016" s="587"/>
      <c r="H1016" s="884" t="str">
        <f t="shared" si="49"/>
        <v xml:space="preserve"> </v>
      </c>
      <c r="I1016" s="157" t="str">
        <f t="shared" si="46"/>
        <v xml:space="preserve"> </v>
      </c>
      <c r="J1016" s="590" t="str">
        <f t="shared" si="47"/>
        <v xml:space="preserve"> </v>
      </c>
      <c r="K1016" s="591" t="str">
        <f t="shared" si="48"/>
        <v xml:space="preserve"> </v>
      </c>
    </row>
    <row r="1017" spans="1:11" ht="21" customHeight="1" x14ac:dyDescent="0.3">
      <c r="A1017" s="888"/>
      <c r="B1017" s="677"/>
      <c r="C1017" s="586"/>
      <c r="D1017" s="678"/>
      <c r="E1017" s="679"/>
      <c r="F1017" s="164"/>
      <c r="G1017" s="587"/>
      <c r="H1017" s="884" t="str">
        <f t="shared" si="49"/>
        <v xml:space="preserve"> </v>
      </c>
      <c r="I1017" s="157" t="str">
        <f t="shared" si="46"/>
        <v xml:space="preserve"> </v>
      </c>
      <c r="J1017" s="590" t="str">
        <f t="shared" si="47"/>
        <v xml:space="preserve"> </v>
      </c>
      <c r="K1017" s="591" t="str">
        <f t="shared" si="48"/>
        <v xml:space="preserve"> </v>
      </c>
    </row>
    <row r="1018" spans="1:11" ht="21" customHeight="1" x14ac:dyDescent="0.3">
      <c r="A1018" s="888"/>
      <c r="B1018" s="677"/>
      <c r="C1018" s="586"/>
      <c r="D1018" s="678"/>
      <c r="E1018" s="679"/>
      <c r="F1018" s="164"/>
      <c r="G1018" s="587"/>
      <c r="H1018" s="884" t="str">
        <f t="shared" si="49"/>
        <v xml:space="preserve"> </v>
      </c>
      <c r="I1018" s="157" t="str">
        <f t="shared" si="46"/>
        <v xml:space="preserve"> </v>
      </c>
      <c r="J1018" s="590" t="str">
        <f t="shared" si="47"/>
        <v xml:space="preserve"> </v>
      </c>
      <c r="K1018" s="591" t="str">
        <f t="shared" si="48"/>
        <v xml:space="preserve"> </v>
      </c>
    </row>
    <row r="1019" spans="1:11" ht="21" customHeight="1" x14ac:dyDescent="0.3">
      <c r="A1019" s="888"/>
      <c r="B1019" s="677"/>
      <c r="C1019" s="586"/>
      <c r="D1019" s="678"/>
      <c r="E1019" s="679"/>
      <c r="F1019" s="164"/>
      <c r="G1019" s="587"/>
      <c r="H1019" s="884" t="str">
        <f t="shared" si="49"/>
        <v xml:space="preserve"> </v>
      </c>
      <c r="I1019" s="157" t="str">
        <f t="shared" si="46"/>
        <v xml:space="preserve"> </v>
      </c>
      <c r="J1019" s="590" t="str">
        <f t="shared" si="47"/>
        <v xml:space="preserve"> </v>
      </c>
      <c r="K1019" s="591" t="str">
        <f t="shared" si="48"/>
        <v xml:space="preserve"> </v>
      </c>
    </row>
    <row r="1020" spans="1:11" ht="21" customHeight="1" x14ac:dyDescent="0.3">
      <c r="A1020" s="888"/>
      <c r="B1020" s="677"/>
      <c r="C1020" s="586"/>
      <c r="D1020" s="678"/>
      <c r="E1020" s="679"/>
      <c r="F1020" s="164"/>
      <c r="G1020" s="587"/>
      <c r="H1020" s="884" t="str">
        <f t="shared" si="49"/>
        <v xml:space="preserve"> </v>
      </c>
      <c r="I1020" s="157" t="str">
        <f t="shared" si="46"/>
        <v xml:space="preserve"> </v>
      </c>
      <c r="J1020" s="590" t="str">
        <f t="shared" si="47"/>
        <v xml:space="preserve"> </v>
      </c>
      <c r="K1020" s="591" t="str">
        <f t="shared" si="48"/>
        <v xml:space="preserve"> </v>
      </c>
    </row>
    <row r="1021" spans="1:11" ht="21" customHeight="1" x14ac:dyDescent="0.3">
      <c r="A1021" s="888"/>
      <c r="B1021" s="677"/>
      <c r="C1021" s="586"/>
      <c r="D1021" s="678"/>
      <c r="E1021" s="679"/>
      <c r="F1021" s="164"/>
      <c r="G1021" s="587"/>
      <c r="H1021" s="884" t="str">
        <f t="shared" si="49"/>
        <v xml:space="preserve"> </v>
      </c>
      <c r="I1021" s="157" t="str">
        <f t="shared" si="46"/>
        <v xml:space="preserve"> </v>
      </c>
      <c r="J1021" s="590" t="str">
        <f t="shared" si="47"/>
        <v xml:space="preserve"> </v>
      </c>
      <c r="K1021" s="591" t="str">
        <f t="shared" si="48"/>
        <v xml:space="preserve"> </v>
      </c>
    </row>
    <row r="1022" spans="1:11" ht="21" customHeight="1" x14ac:dyDescent="0.3">
      <c r="A1022" s="888"/>
      <c r="B1022" s="677"/>
      <c r="C1022" s="586"/>
      <c r="D1022" s="678"/>
      <c r="E1022" s="679"/>
      <c r="F1022" s="164"/>
      <c r="G1022" s="587"/>
      <c r="H1022" s="884" t="str">
        <f t="shared" si="49"/>
        <v xml:space="preserve"> </v>
      </c>
      <c r="I1022" s="157" t="str">
        <f t="shared" si="46"/>
        <v xml:space="preserve"> </v>
      </c>
      <c r="J1022" s="590" t="str">
        <f t="shared" si="47"/>
        <v xml:space="preserve"> </v>
      </c>
      <c r="K1022" s="591" t="str">
        <f t="shared" si="48"/>
        <v xml:space="preserve"> </v>
      </c>
    </row>
    <row r="1023" spans="1:11" ht="21" customHeight="1" x14ac:dyDescent="0.3">
      <c r="A1023" s="888"/>
      <c r="B1023" s="677"/>
      <c r="C1023" s="586"/>
      <c r="D1023" s="678"/>
      <c r="E1023" s="679"/>
      <c r="F1023" s="164"/>
      <c r="G1023" s="587"/>
      <c r="H1023" s="884" t="str">
        <f t="shared" si="49"/>
        <v xml:space="preserve"> </v>
      </c>
      <c r="I1023" s="157" t="str">
        <f t="shared" si="46"/>
        <v xml:space="preserve"> </v>
      </c>
      <c r="J1023" s="590" t="str">
        <f t="shared" si="47"/>
        <v xml:space="preserve"> </v>
      </c>
      <c r="K1023" s="591" t="str">
        <f t="shared" si="48"/>
        <v xml:space="preserve"> </v>
      </c>
    </row>
    <row r="1024" spans="1:11" ht="21" customHeight="1" x14ac:dyDescent="0.3">
      <c r="A1024" s="888"/>
      <c r="B1024" s="677"/>
      <c r="C1024" s="586"/>
      <c r="D1024" s="678"/>
      <c r="E1024" s="679"/>
      <c r="F1024" s="164"/>
      <c r="G1024" s="587"/>
      <c r="H1024" s="884" t="str">
        <f t="shared" si="49"/>
        <v xml:space="preserve"> </v>
      </c>
      <c r="I1024" s="157" t="str">
        <f t="shared" si="46"/>
        <v xml:space="preserve"> </v>
      </c>
      <c r="J1024" s="590" t="str">
        <f t="shared" si="47"/>
        <v xml:space="preserve"> </v>
      </c>
      <c r="K1024" s="591" t="str">
        <f t="shared" si="48"/>
        <v xml:space="preserve"> </v>
      </c>
    </row>
    <row r="1025" spans="1:11" ht="21" customHeight="1" x14ac:dyDescent="0.3">
      <c r="A1025" s="888"/>
      <c r="B1025" s="677"/>
      <c r="C1025" s="586"/>
      <c r="D1025" s="678"/>
      <c r="E1025" s="679"/>
      <c r="F1025" s="164"/>
      <c r="G1025" s="587"/>
      <c r="H1025" s="884" t="str">
        <f t="shared" si="49"/>
        <v xml:space="preserve"> </v>
      </c>
      <c r="I1025" s="157" t="str">
        <f t="shared" ref="I1025:I1088" si="50">IF($D1025="Заплыв №","РЕЗУЛЬТАТ"," ")</f>
        <v xml:space="preserve"> </v>
      </c>
      <c r="J1025" s="590" t="str">
        <f t="shared" ref="J1025:J1088" si="51">IF($D1025="Заплыв №","ФИНИШ"," ")</f>
        <v xml:space="preserve"> </v>
      </c>
      <c r="K1025" s="591" t="str">
        <f t="shared" ref="K1025:K1088" si="52">IF($D1025="Заплыв №","ПРИМ."," ")</f>
        <v xml:space="preserve"> </v>
      </c>
    </row>
    <row r="1026" spans="1:11" ht="21" customHeight="1" x14ac:dyDescent="0.3">
      <c r="A1026" s="888"/>
      <c r="B1026" s="677"/>
      <c r="C1026" s="586"/>
      <c r="D1026" s="678"/>
      <c r="E1026" s="679"/>
      <c r="F1026" s="164"/>
      <c r="G1026" s="587"/>
      <c r="H1026" s="884" t="str">
        <f t="shared" si="49"/>
        <v xml:space="preserve"> </v>
      </c>
      <c r="I1026" s="157" t="str">
        <f t="shared" si="50"/>
        <v xml:space="preserve"> </v>
      </c>
      <c r="J1026" s="590" t="str">
        <f t="shared" si="51"/>
        <v xml:space="preserve"> </v>
      </c>
      <c r="K1026" s="591" t="str">
        <f t="shared" si="52"/>
        <v xml:space="preserve"> </v>
      </c>
    </row>
    <row r="1027" spans="1:11" ht="21" customHeight="1" x14ac:dyDescent="0.3">
      <c r="A1027" s="888"/>
      <c r="B1027" s="677"/>
      <c r="C1027" s="586"/>
      <c r="D1027" s="678"/>
      <c r="E1027" s="679"/>
      <c r="F1027" s="164"/>
      <c r="G1027" s="587"/>
      <c r="H1027" s="884" t="str">
        <f t="shared" ref="H1027:H1090" si="53">IF(ISBLANK(A1027)," ",A1027)</f>
        <v xml:space="preserve"> </v>
      </c>
      <c r="I1027" s="157" t="str">
        <f t="shared" si="50"/>
        <v xml:space="preserve"> </v>
      </c>
      <c r="J1027" s="590" t="str">
        <f t="shared" si="51"/>
        <v xml:space="preserve"> </v>
      </c>
      <c r="K1027" s="591" t="str">
        <f t="shared" si="52"/>
        <v xml:space="preserve"> </v>
      </c>
    </row>
    <row r="1028" spans="1:11" ht="21" customHeight="1" x14ac:dyDescent="0.3">
      <c r="A1028" s="888"/>
      <c r="B1028" s="677"/>
      <c r="C1028" s="586"/>
      <c r="D1028" s="678"/>
      <c r="E1028" s="679"/>
      <c r="F1028" s="164"/>
      <c r="G1028" s="587"/>
      <c r="H1028" s="884" t="str">
        <f t="shared" si="53"/>
        <v xml:space="preserve"> </v>
      </c>
      <c r="I1028" s="157" t="str">
        <f t="shared" si="50"/>
        <v xml:space="preserve"> </v>
      </c>
      <c r="J1028" s="590" t="str">
        <f t="shared" si="51"/>
        <v xml:space="preserve"> </v>
      </c>
      <c r="K1028" s="591" t="str">
        <f t="shared" si="52"/>
        <v xml:space="preserve"> </v>
      </c>
    </row>
    <row r="1029" spans="1:11" ht="21" customHeight="1" x14ac:dyDescent="0.3">
      <c r="A1029" s="888"/>
      <c r="B1029" s="677"/>
      <c r="C1029" s="586"/>
      <c r="D1029" s="678"/>
      <c r="E1029" s="679"/>
      <c r="F1029" s="164"/>
      <c r="G1029" s="587"/>
      <c r="H1029" s="884" t="str">
        <f t="shared" si="53"/>
        <v xml:space="preserve"> </v>
      </c>
      <c r="I1029" s="157" t="str">
        <f t="shared" si="50"/>
        <v xml:space="preserve"> </v>
      </c>
      <c r="J1029" s="590" t="str">
        <f t="shared" si="51"/>
        <v xml:space="preserve"> </v>
      </c>
      <c r="K1029" s="591" t="str">
        <f t="shared" si="52"/>
        <v xml:space="preserve"> </v>
      </c>
    </row>
    <row r="1030" spans="1:11" ht="21" customHeight="1" x14ac:dyDescent="0.3">
      <c r="A1030" s="888"/>
      <c r="B1030" s="677"/>
      <c r="C1030" s="586"/>
      <c r="D1030" s="678"/>
      <c r="E1030" s="679"/>
      <c r="F1030" s="164"/>
      <c r="G1030" s="587"/>
      <c r="H1030" s="884" t="str">
        <f t="shared" si="53"/>
        <v xml:space="preserve"> </v>
      </c>
      <c r="I1030" s="157" t="str">
        <f t="shared" si="50"/>
        <v xml:space="preserve"> </v>
      </c>
      <c r="J1030" s="590" t="str">
        <f t="shared" si="51"/>
        <v xml:space="preserve"> </v>
      </c>
      <c r="K1030" s="591" t="str">
        <f t="shared" si="52"/>
        <v xml:space="preserve"> </v>
      </c>
    </row>
    <row r="1031" spans="1:11" ht="21" customHeight="1" x14ac:dyDescent="0.3">
      <c r="A1031" s="888"/>
      <c r="B1031" s="677"/>
      <c r="C1031" s="586"/>
      <c r="D1031" s="678"/>
      <c r="E1031" s="679"/>
      <c r="F1031" s="164"/>
      <c r="G1031" s="587"/>
      <c r="H1031" s="884" t="str">
        <f t="shared" si="53"/>
        <v xml:space="preserve"> </v>
      </c>
      <c r="I1031" s="157" t="str">
        <f t="shared" si="50"/>
        <v xml:space="preserve"> </v>
      </c>
      <c r="J1031" s="590" t="str">
        <f t="shared" si="51"/>
        <v xml:space="preserve"> </v>
      </c>
      <c r="K1031" s="591" t="str">
        <f t="shared" si="52"/>
        <v xml:space="preserve"> </v>
      </c>
    </row>
    <row r="1032" spans="1:11" ht="21" customHeight="1" x14ac:dyDescent="0.3">
      <c r="A1032" s="888"/>
      <c r="B1032" s="677"/>
      <c r="C1032" s="586"/>
      <c r="D1032" s="678"/>
      <c r="E1032" s="679"/>
      <c r="F1032" s="164"/>
      <c r="G1032" s="587"/>
      <c r="H1032" s="884" t="str">
        <f t="shared" si="53"/>
        <v xml:space="preserve"> </v>
      </c>
      <c r="I1032" s="157" t="str">
        <f t="shared" si="50"/>
        <v xml:space="preserve"> </v>
      </c>
      <c r="J1032" s="590" t="str">
        <f t="shared" si="51"/>
        <v xml:space="preserve"> </v>
      </c>
      <c r="K1032" s="591" t="str">
        <f t="shared" si="52"/>
        <v xml:space="preserve"> </v>
      </c>
    </row>
    <row r="1033" spans="1:11" ht="21" customHeight="1" x14ac:dyDescent="0.3">
      <c r="A1033" s="888"/>
      <c r="B1033" s="677"/>
      <c r="C1033" s="586"/>
      <c r="D1033" s="678"/>
      <c r="E1033" s="679"/>
      <c r="F1033" s="164"/>
      <c r="G1033" s="587"/>
      <c r="H1033" s="884" t="str">
        <f t="shared" si="53"/>
        <v xml:space="preserve"> </v>
      </c>
      <c r="I1033" s="157" t="str">
        <f t="shared" si="50"/>
        <v xml:space="preserve"> </v>
      </c>
      <c r="J1033" s="590" t="str">
        <f t="shared" si="51"/>
        <v xml:space="preserve"> </v>
      </c>
      <c r="K1033" s="591" t="str">
        <f t="shared" si="52"/>
        <v xml:space="preserve"> </v>
      </c>
    </row>
    <row r="1034" spans="1:11" ht="21" customHeight="1" x14ac:dyDescent="0.3">
      <c r="A1034" s="888"/>
      <c r="B1034" s="677"/>
      <c r="C1034" s="586"/>
      <c r="D1034" s="678"/>
      <c r="E1034" s="679"/>
      <c r="F1034" s="164"/>
      <c r="G1034" s="587"/>
      <c r="H1034" s="884" t="str">
        <f t="shared" si="53"/>
        <v xml:space="preserve"> </v>
      </c>
      <c r="I1034" s="157" t="str">
        <f t="shared" si="50"/>
        <v xml:space="preserve"> </v>
      </c>
      <c r="J1034" s="590" t="str">
        <f t="shared" si="51"/>
        <v xml:space="preserve"> </v>
      </c>
      <c r="K1034" s="591" t="str">
        <f t="shared" si="52"/>
        <v xml:space="preserve"> </v>
      </c>
    </row>
    <row r="1035" spans="1:11" ht="21" customHeight="1" x14ac:dyDescent="0.3">
      <c r="A1035" s="888"/>
      <c r="B1035" s="677"/>
      <c r="C1035" s="586"/>
      <c r="D1035" s="678"/>
      <c r="E1035" s="679"/>
      <c r="F1035" s="164"/>
      <c r="G1035" s="587"/>
      <c r="H1035" s="884" t="str">
        <f t="shared" si="53"/>
        <v xml:space="preserve"> </v>
      </c>
      <c r="I1035" s="157" t="str">
        <f t="shared" si="50"/>
        <v xml:space="preserve"> </v>
      </c>
      <c r="J1035" s="590" t="str">
        <f t="shared" si="51"/>
        <v xml:space="preserve"> </v>
      </c>
      <c r="K1035" s="591" t="str">
        <f t="shared" si="52"/>
        <v xml:space="preserve"> </v>
      </c>
    </row>
    <row r="1036" spans="1:11" ht="21" customHeight="1" x14ac:dyDescent="0.3">
      <c r="A1036" s="888"/>
      <c r="B1036" s="677"/>
      <c r="C1036" s="586"/>
      <c r="D1036" s="678"/>
      <c r="E1036" s="679"/>
      <c r="F1036" s="164"/>
      <c r="G1036" s="587"/>
      <c r="H1036" s="884" t="str">
        <f t="shared" si="53"/>
        <v xml:space="preserve"> </v>
      </c>
      <c r="I1036" s="157" t="str">
        <f t="shared" si="50"/>
        <v xml:space="preserve"> </v>
      </c>
      <c r="J1036" s="590" t="str">
        <f t="shared" si="51"/>
        <v xml:space="preserve"> </v>
      </c>
      <c r="K1036" s="591" t="str">
        <f t="shared" si="52"/>
        <v xml:space="preserve"> </v>
      </c>
    </row>
    <row r="1037" spans="1:11" ht="21" customHeight="1" x14ac:dyDescent="0.3">
      <c r="A1037" s="888"/>
      <c r="B1037" s="677"/>
      <c r="C1037" s="586"/>
      <c r="D1037" s="678"/>
      <c r="E1037" s="679"/>
      <c r="F1037" s="164"/>
      <c r="G1037" s="587"/>
      <c r="H1037" s="884" t="str">
        <f t="shared" si="53"/>
        <v xml:space="preserve"> </v>
      </c>
      <c r="I1037" s="157" t="str">
        <f t="shared" si="50"/>
        <v xml:space="preserve"> </v>
      </c>
      <c r="J1037" s="590" t="str">
        <f t="shared" si="51"/>
        <v xml:space="preserve"> </v>
      </c>
      <c r="K1037" s="591" t="str">
        <f t="shared" si="52"/>
        <v xml:space="preserve"> </v>
      </c>
    </row>
    <row r="1038" spans="1:11" ht="21" customHeight="1" x14ac:dyDescent="0.3">
      <c r="A1038" s="888"/>
      <c r="B1038" s="677"/>
      <c r="C1038" s="586"/>
      <c r="D1038" s="678"/>
      <c r="E1038" s="679"/>
      <c r="F1038" s="164"/>
      <c r="G1038" s="587"/>
      <c r="H1038" s="884" t="str">
        <f t="shared" si="53"/>
        <v xml:space="preserve"> </v>
      </c>
      <c r="I1038" s="157" t="str">
        <f t="shared" si="50"/>
        <v xml:space="preserve"> </v>
      </c>
      <c r="J1038" s="590" t="str">
        <f t="shared" si="51"/>
        <v xml:space="preserve"> </v>
      </c>
      <c r="K1038" s="591" t="str">
        <f t="shared" si="52"/>
        <v xml:space="preserve"> </v>
      </c>
    </row>
    <row r="1039" spans="1:11" ht="21" customHeight="1" x14ac:dyDescent="0.3">
      <c r="A1039" s="888"/>
      <c r="B1039" s="677"/>
      <c r="C1039" s="586"/>
      <c r="D1039" s="678"/>
      <c r="E1039" s="679"/>
      <c r="F1039" s="164"/>
      <c r="G1039" s="587"/>
      <c r="H1039" s="884" t="str">
        <f t="shared" si="53"/>
        <v xml:space="preserve"> </v>
      </c>
      <c r="I1039" s="157" t="str">
        <f t="shared" si="50"/>
        <v xml:space="preserve"> </v>
      </c>
      <c r="J1039" s="590" t="str">
        <f t="shared" si="51"/>
        <v xml:space="preserve"> </v>
      </c>
      <c r="K1039" s="591" t="str">
        <f t="shared" si="52"/>
        <v xml:space="preserve"> </v>
      </c>
    </row>
    <row r="1040" spans="1:11" ht="21" customHeight="1" x14ac:dyDescent="0.3">
      <c r="A1040" s="888"/>
      <c r="B1040" s="677"/>
      <c r="C1040" s="586"/>
      <c r="D1040" s="678"/>
      <c r="E1040" s="679"/>
      <c r="F1040" s="164"/>
      <c r="G1040" s="587"/>
      <c r="H1040" s="884" t="str">
        <f t="shared" si="53"/>
        <v xml:space="preserve"> </v>
      </c>
      <c r="I1040" s="157" t="str">
        <f t="shared" si="50"/>
        <v xml:space="preserve"> </v>
      </c>
      <c r="J1040" s="590" t="str">
        <f t="shared" si="51"/>
        <v xml:space="preserve"> </v>
      </c>
      <c r="K1040" s="591" t="str">
        <f t="shared" si="52"/>
        <v xml:space="preserve"> </v>
      </c>
    </row>
    <row r="1041" spans="1:11" ht="21" customHeight="1" x14ac:dyDescent="0.3">
      <c r="A1041" s="888"/>
      <c r="B1041" s="677"/>
      <c r="C1041" s="586"/>
      <c r="D1041" s="678"/>
      <c r="E1041" s="679"/>
      <c r="F1041" s="164"/>
      <c r="G1041" s="587"/>
      <c r="H1041" s="884" t="str">
        <f t="shared" si="53"/>
        <v xml:space="preserve"> </v>
      </c>
      <c r="I1041" s="157" t="str">
        <f t="shared" si="50"/>
        <v xml:space="preserve"> </v>
      </c>
      <c r="J1041" s="590" t="str">
        <f t="shared" si="51"/>
        <v xml:space="preserve"> </v>
      </c>
      <c r="K1041" s="591" t="str">
        <f t="shared" si="52"/>
        <v xml:space="preserve"> </v>
      </c>
    </row>
    <row r="1042" spans="1:11" ht="21" customHeight="1" x14ac:dyDescent="0.3">
      <c r="A1042" s="888"/>
      <c r="B1042" s="677"/>
      <c r="C1042" s="586"/>
      <c r="D1042" s="678"/>
      <c r="E1042" s="679"/>
      <c r="F1042" s="164"/>
      <c r="G1042" s="587"/>
      <c r="H1042" s="884" t="str">
        <f t="shared" si="53"/>
        <v xml:space="preserve"> </v>
      </c>
      <c r="I1042" s="157" t="str">
        <f t="shared" si="50"/>
        <v xml:space="preserve"> </v>
      </c>
      <c r="J1042" s="590" t="str">
        <f t="shared" si="51"/>
        <v xml:space="preserve"> </v>
      </c>
      <c r="K1042" s="591" t="str">
        <f t="shared" si="52"/>
        <v xml:space="preserve"> </v>
      </c>
    </row>
    <row r="1043" spans="1:11" ht="21" customHeight="1" x14ac:dyDescent="0.3">
      <c r="A1043" s="888"/>
      <c r="B1043" s="677"/>
      <c r="C1043" s="586"/>
      <c r="D1043" s="678"/>
      <c r="E1043" s="679"/>
      <c r="F1043" s="164"/>
      <c r="G1043" s="587"/>
      <c r="H1043" s="884" t="str">
        <f t="shared" si="53"/>
        <v xml:space="preserve"> </v>
      </c>
      <c r="I1043" s="157" t="str">
        <f t="shared" si="50"/>
        <v xml:space="preserve"> </v>
      </c>
      <c r="J1043" s="590" t="str">
        <f t="shared" si="51"/>
        <v xml:space="preserve"> </v>
      </c>
      <c r="K1043" s="591" t="str">
        <f t="shared" si="52"/>
        <v xml:space="preserve"> </v>
      </c>
    </row>
    <row r="1044" spans="1:11" ht="21" customHeight="1" x14ac:dyDescent="0.3">
      <c r="A1044" s="888"/>
      <c r="B1044" s="677"/>
      <c r="C1044" s="586"/>
      <c r="D1044" s="678"/>
      <c r="E1044" s="679"/>
      <c r="F1044" s="164"/>
      <c r="G1044" s="587"/>
      <c r="H1044" s="884" t="str">
        <f t="shared" si="53"/>
        <v xml:space="preserve"> </v>
      </c>
      <c r="I1044" s="157" t="str">
        <f t="shared" si="50"/>
        <v xml:space="preserve"> </v>
      </c>
      <c r="J1044" s="590" t="str">
        <f t="shared" si="51"/>
        <v xml:space="preserve"> </v>
      </c>
      <c r="K1044" s="591" t="str">
        <f t="shared" si="52"/>
        <v xml:space="preserve"> </v>
      </c>
    </row>
    <row r="1045" spans="1:11" ht="21" customHeight="1" x14ac:dyDescent="0.3">
      <c r="A1045" s="888"/>
      <c r="B1045" s="677"/>
      <c r="C1045" s="586"/>
      <c r="D1045" s="678"/>
      <c r="E1045" s="679"/>
      <c r="F1045" s="164"/>
      <c r="G1045" s="587"/>
      <c r="H1045" s="884" t="str">
        <f t="shared" si="53"/>
        <v xml:space="preserve"> </v>
      </c>
      <c r="I1045" s="157" t="str">
        <f t="shared" si="50"/>
        <v xml:space="preserve"> </v>
      </c>
      <c r="J1045" s="590" t="str">
        <f t="shared" si="51"/>
        <v xml:space="preserve"> </v>
      </c>
      <c r="K1045" s="591" t="str">
        <f t="shared" si="52"/>
        <v xml:space="preserve"> </v>
      </c>
    </row>
    <row r="1046" spans="1:11" ht="21" customHeight="1" x14ac:dyDescent="0.3">
      <c r="A1046" s="888"/>
      <c r="B1046" s="677"/>
      <c r="C1046" s="586"/>
      <c r="D1046" s="678"/>
      <c r="E1046" s="679"/>
      <c r="F1046" s="164"/>
      <c r="G1046" s="587"/>
      <c r="H1046" s="884" t="str">
        <f t="shared" si="53"/>
        <v xml:space="preserve"> </v>
      </c>
      <c r="I1046" s="157" t="str">
        <f t="shared" si="50"/>
        <v xml:space="preserve"> </v>
      </c>
      <c r="J1046" s="590" t="str">
        <f t="shared" si="51"/>
        <v xml:space="preserve"> </v>
      </c>
      <c r="K1046" s="591" t="str">
        <f t="shared" si="52"/>
        <v xml:space="preserve"> </v>
      </c>
    </row>
    <row r="1047" spans="1:11" ht="21" customHeight="1" x14ac:dyDescent="0.3">
      <c r="A1047" s="888"/>
      <c r="B1047" s="677"/>
      <c r="C1047" s="586"/>
      <c r="D1047" s="678"/>
      <c r="E1047" s="679"/>
      <c r="F1047" s="164"/>
      <c r="G1047" s="587"/>
      <c r="H1047" s="884" t="str">
        <f t="shared" si="53"/>
        <v xml:space="preserve"> </v>
      </c>
      <c r="I1047" s="157" t="str">
        <f t="shared" si="50"/>
        <v xml:space="preserve"> </v>
      </c>
      <c r="J1047" s="590" t="str">
        <f t="shared" si="51"/>
        <v xml:space="preserve"> </v>
      </c>
      <c r="K1047" s="591" t="str">
        <f t="shared" si="52"/>
        <v xml:space="preserve"> </v>
      </c>
    </row>
    <row r="1048" spans="1:11" ht="21" customHeight="1" x14ac:dyDescent="0.3">
      <c r="A1048" s="888"/>
      <c r="B1048" s="677"/>
      <c r="C1048" s="586"/>
      <c r="D1048" s="678"/>
      <c r="E1048" s="679"/>
      <c r="F1048" s="164"/>
      <c r="G1048" s="587"/>
      <c r="H1048" s="884" t="str">
        <f t="shared" si="53"/>
        <v xml:space="preserve"> </v>
      </c>
      <c r="I1048" s="157" t="str">
        <f t="shared" si="50"/>
        <v xml:space="preserve"> </v>
      </c>
      <c r="J1048" s="590" t="str">
        <f t="shared" si="51"/>
        <v xml:space="preserve"> </v>
      </c>
      <c r="K1048" s="591" t="str">
        <f t="shared" si="52"/>
        <v xml:space="preserve"> </v>
      </c>
    </row>
    <row r="1049" spans="1:11" ht="21" customHeight="1" x14ac:dyDescent="0.3">
      <c r="A1049" s="888"/>
      <c r="B1049" s="677"/>
      <c r="C1049" s="586"/>
      <c r="D1049" s="678"/>
      <c r="E1049" s="679"/>
      <c r="F1049" s="164"/>
      <c r="G1049" s="587"/>
      <c r="H1049" s="884" t="str">
        <f t="shared" si="53"/>
        <v xml:space="preserve"> </v>
      </c>
      <c r="I1049" s="157" t="str">
        <f t="shared" si="50"/>
        <v xml:space="preserve"> </v>
      </c>
      <c r="J1049" s="590" t="str">
        <f t="shared" si="51"/>
        <v xml:space="preserve"> </v>
      </c>
      <c r="K1049" s="591" t="str">
        <f t="shared" si="52"/>
        <v xml:space="preserve"> </v>
      </c>
    </row>
    <row r="1050" spans="1:11" ht="21" customHeight="1" x14ac:dyDescent="0.3">
      <c r="A1050" s="888"/>
      <c r="B1050" s="677"/>
      <c r="C1050" s="586"/>
      <c r="D1050" s="678"/>
      <c r="E1050" s="679"/>
      <c r="F1050" s="164"/>
      <c r="G1050" s="587"/>
      <c r="H1050" s="884" t="str">
        <f t="shared" si="53"/>
        <v xml:space="preserve"> </v>
      </c>
      <c r="I1050" s="157" t="str">
        <f t="shared" si="50"/>
        <v xml:space="preserve"> </v>
      </c>
      <c r="J1050" s="590" t="str">
        <f t="shared" si="51"/>
        <v xml:space="preserve"> </v>
      </c>
      <c r="K1050" s="591" t="str">
        <f t="shared" si="52"/>
        <v xml:space="preserve"> </v>
      </c>
    </row>
    <row r="1051" spans="1:11" ht="21" customHeight="1" x14ac:dyDescent="0.3">
      <c r="A1051" s="888"/>
      <c r="B1051" s="677"/>
      <c r="C1051" s="586"/>
      <c r="D1051" s="678"/>
      <c r="E1051" s="679"/>
      <c r="F1051" s="164"/>
      <c r="G1051" s="587"/>
      <c r="H1051" s="884" t="str">
        <f t="shared" si="53"/>
        <v xml:space="preserve"> </v>
      </c>
      <c r="I1051" s="157" t="str">
        <f t="shared" si="50"/>
        <v xml:space="preserve"> </v>
      </c>
      <c r="J1051" s="590" t="str">
        <f t="shared" si="51"/>
        <v xml:space="preserve"> </v>
      </c>
      <c r="K1051" s="591" t="str">
        <f t="shared" si="52"/>
        <v xml:space="preserve"> </v>
      </c>
    </row>
    <row r="1052" spans="1:11" ht="21" customHeight="1" x14ac:dyDescent="0.3">
      <c r="A1052" s="888"/>
      <c r="B1052" s="677"/>
      <c r="C1052" s="586"/>
      <c r="D1052" s="678"/>
      <c r="E1052" s="679"/>
      <c r="F1052" s="164"/>
      <c r="G1052" s="587"/>
      <c r="H1052" s="884" t="str">
        <f t="shared" si="53"/>
        <v xml:space="preserve"> </v>
      </c>
      <c r="I1052" s="157" t="str">
        <f t="shared" si="50"/>
        <v xml:space="preserve"> </v>
      </c>
      <c r="J1052" s="590" t="str">
        <f t="shared" si="51"/>
        <v xml:space="preserve"> </v>
      </c>
      <c r="K1052" s="591" t="str">
        <f t="shared" si="52"/>
        <v xml:space="preserve"> </v>
      </c>
    </row>
    <row r="1053" spans="1:11" ht="21" customHeight="1" x14ac:dyDescent="0.3">
      <c r="A1053" s="888"/>
      <c r="B1053" s="677"/>
      <c r="C1053" s="586"/>
      <c r="D1053" s="678"/>
      <c r="E1053" s="679"/>
      <c r="F1053" s="164"/>
      <c r="G1053" s="587"/>
      <c r="H1053" s="884" t="str">
        <f t="shared" si="53"/>
        <v xml:space="preserve"> </v>
      </c>
      <c r="I1053" s="157" t="str">
        <f t="shared" si="50"/>
        <v xml:space="preserve"> </v>
      </c>
      <c r="J1053" s="590" t="str">
        <f t="shared" si="51"/>
        <v xml:space="preserve"> </v>
      </c>
      <c r="K1053" s="591" t="str">
        <f t="shared" si="52"/>
        <v xml:space="preserve"> </v>
      </c>
    </row>
    <row r="1054" spans="1:11" ht="21" customHeight="1" x14ac:dyDescent="0.3">
      <c r="A1054" s="888"/>
      <c r="B1054" s="677"/>
      <c r="C1054" s="586"/>
      <c r="D1054" s="678"/>
      <c r="E1054" s="679"/>
      <c r="F1054" s="164"/>
      <c r="G1054" s="587"/>
      <c r="H1054" s="884" t="str">
        <f t="shared" si="53"/>
        <v xml:space="preserve"> </v>
      </c>
      <c r="I1054" s="157" t="str">
        <f t="shared" si="50"/>
        <v xml:space="preserve"> </v>
      </c>
      <c r="J1054" s="590" t="str">
        <f t="shared" si="51"/>
        <v xml:space="preserve"> </v>
      </c>
      <c r="K1054" s="591" t="str">
        <f t="shared" si="52"/>
        <v xml:space="preserve"> </v>
      </c>
    </row>
    <row r="1055" spans="1:11" ht="21" customHeight="1" x14ac:dyDescent="0.3">
      <c r="A1055" s="888"/>
      <c r="B1055" s="677"/>
      <c r="C1055" s="586"/>
      <c r="D1055" s="678"/>
      <c r="E1055" s="679"/>
      <c r="F1055" s="164"/>
      <c r="G1055" s="587"/>
      <c r="H1055" s="884" t="str">
        <f t="shared" si="53"/>
        <v xml:space="preserve"> </v>
      </c>
      <c r="I1055" s="157" t="str">
        <f t="shared" si="50"/>
        <v xml:space="preserve"> </v>
      </c>
      <c r="J1055" s="590" t="str">
        <f t="shared" si="51"/>
        <v xml:space="preserve"> </v>
      </c>
      <c r="K1055" s="591" t="str">
        <f t="shared" si="52"/>
        <v xml:space="preserve"> </v>
      </c>
    </row>
    <row r="1056" spans="1:11" ht="21" customHeight="1" x14ac:dyDescent="0.3">
      <c r="A1056" s="888"/>
      <c r="B1056" s="677"/>
      <c r="C1056" s="586"/>
      <c r="D1056" s="678"/>
      <c r="E1056" s="679"/>
      <c r="F1056" s="164"/>
      <c r="G1056" s="587"/>
      <c r="H1056" s="884" t="str">
        <f t="shared" si="53"/>
        <v xml:space="preserve"> </v>
      </c>
      <c r="I1056" s="157" t="str">
        <f t="shared" si="50"/>
        <v xml:space="preserve"> </v>
      </c>
      <c r="J1056" s="590" t="str">
        <f t="shared" si="51"/>
        <v xml:space="preserve"> </v>
      </c>
      <c r="K1056" s="591" t="str">
        <f t="shared" si="52"/>
        <v xml:space="preserve"> </v>
      </c>
    </row>
    <row r="1057" spans="1:11" ht="21" customHeight="1" x14ac:dyDescent="0.3">
      <c r="A1057" s="888"/>
      <c r="B1057" s="677"/>
      <c r="C1057" s="586"/>
      <c r="D1057" s="678"/>
      <c r="E1057" s="679"/>
      <c r="F1057" s="164"/>
      <c r="G1057" s="587"/>
      <c r="H1057" s="884" t="str">
        <f t="shared" si="53"/>
        <v xml:space="preserve"> </v>
      </c>
      <c r="I1057" s="157" t="str">
        <f t="shared" si="50"/>
        <v xml:space="preserve"> </v>
      </c>
      <c r="J1057" s="590" t="str">
        <f t="shared" si="51"/>
        <v xml:space="preserve"> </v>
      </c>
      <c r="K1057" s="591" t="str">
        <f t="shared" si="52"/>
        <v xml:space="preserve"> </v>
      </c>
    </row>
    <row r="1058" spans="1:11" ht="21" customHeight="1" x14ac:dyDescent="0.3">
      <c r="A1058" s="888"/>
      <c r="B1058" s="677"/>
      <c r="C1058" s="586"/>
      <c r="D1058" s="678"/>
      <c r="E1058" s="679"/>
      <c r="F1058" s="164"/>
      <c r="G1058" s="587"/>
      <c r="H1058" s="884" t="str">
        <f t="shared" si="53"/>
        <v xml:space="preserve"> </v>
      </c>
      <c r="I1058" s="157" t="str">
        <f t="shared" si="50"/>
        <v xml:space="preserve"> </v>
      </c>
      <c r="J1058" s="590" t="str">
        <f t="shared" si="51"/>
        <v xml:space="preserve"> </v>
      </c>
      <c r="K1058" s="591" t="str">
        <f t="shared" si="52"/>
        <v xml:space="preserve"> </v>
      </c>
    </row>
    <row r="1059" spans="1:11" ht="21" customHeight="1" x14ac:dyDescent="0.3">
      <c r="A1059" s="888"/>
      <c r="B1059" s="677"/>
      <c r="C1059" s="586"/>
      <c r="D1059" s="678"/>
      <c r="E1059" s="679"/>
      <c r="F1059" s="164"/>
      <c r="G1059" s="587"/>
      <c r="H1059" s="884" t="str">
        <f t="shared" si="53"/>
        <v xml:space="preserve"> </v>
      </c>
      <c r="I1059" s="157" t="str">
        <f t="shared" si="50"/>
        <v xml:space="preserve"> </v>
      </c>
      <c r="J1059" s="590" t="str">
        <f t="shared" si="51"/>
        <v xml:space="preserve"> </v>
      </c>
      <c r="K1059" s="591" t="str">
        <f t="shared" si="52"/>
        <v xml:space="preserve"> </v>
      </c>
    </row>
    <row r="1060" spans="1:11" ht="21" customHeight="1" x14ac:dyDescent="0.3">
      <c r="A1060" s="888"/>
      <c r="B1060" s="677"/>
      <c r="C1060" s="586"/>
      <c r="D1060" s="678"/>
      <c r="E1060" s="679"/>
      <c r="F1060" s="164"/>
      <c r="G1060" s="587"/>
      <c r="H1060" s="884" t="str">
        <f t="shared" si="53"/>
        <v xml:space="preserve"> </v>
      </c>
      <c r="I1060" s="157" t="str">
        <f t="shared" si="50"/>
        <v xml:space="preserve"> </v>
      </c>
      <c r="J1060" s="590" t="str">
        <f t="shared" si="51"/>
        <v xml:space="preserve"> </v>
      </c>
      <c r="K1060" s="591" t="str">
        <f t="shared" si="52"/>
        <v xml:space="preserve"> </v>
      </c>
    </row>
    <row r="1061" spans="1:11" ht="21" customHeight="1" x14ac:dyDescent="0.3">
      <c r="A1061" s="888"/>
      <c r="B1061" s="677"/>
      <c r="C1061" s="586"/>
      <c r="D1061" s="678"/>
      <c r="E1061" s="679"/>
      <c r="F1061" s="164"/>
      <c r="G1061" s="587"/>
      <c r="H1061" s="884" t="str">
        <f t="shared" si="53"/>
        <v xml:space="preserve"> </v>
      </c>
      <c r="I1061" s="157" t="str">
        <f t="shared" si="50"/>
        <v xml:space="preserve"> </v>
      </c>
      <c r="J1061" s="590" t="str">
        <f t="shared" si="51"/>
        <v xml:space="preserve"> </v>
      </c>
      <c r="K1061" s="591" t="str">
        <f t="shared" si="52"/>
        <v xml:space="preserve"> </v>
      </c>
    </row>
    <row r="1062" spans="1:11" ht="21" customHeight="1" x14ac:dyDescent="0.3">
      <c r="A1062" s="888"/>
      <c r="B1062" s="677"/>
      <c r="C1062" s="586"/>
      <c r="D1062" s="678"/>
      <c r="E1062" s="679"/>
      <c r="F1062" s="164"/>
      <c r="G1062" s="587"/>
      <c r="H1062" s="884" t="str">
        <f t="shared" si="53"/>
        <v xml:space="preserve"> </v>
      </c>
      <c r="I1062" s="157" t="str">
        <f t="shared" si="50"/>
        <v xml:space="preserve"> </v>
      </c>
      <c r="J1062" s="590" t="str">
        <f t="shared" si="51"/>
        <v xml:space="preserve"> </v>
      </c>
      <c r="K1062" s="591" t="str">
        <f t="shared" si="52"/>
        <v xml:space="preserve"> </v>
      </c>
    </row>
    <row r="1063" spans="1:11" ht="21" customHeight="1" x14ac:dyDescent="0.3">
      <c r="A1063" s="888"/>
      <c r="B1063" s="677"/>
      <c r="C1063" s="586"/>
      <c r="D1063" s="678"/>
      <c r="E1063" s="679"/>
      <c r="F1063" s="164"/>
      <c r="G1063" s="587"/>
      <c r="H1063" s="884" t="str">
        <f t="shared" si="53"/>
        <v xml:space="preserve"> </v>
      </c>
      <c r="I1063" s="157" t="str">
        <f t="shared" si="50"/>
        <v xml:space="preserve"> </v>
      </c>
      <c r="J1063" s="590" t="str">
        <f t="shared" si="51"/>
        <v xml:space="preserve"> </v>
      </c>
      <c r="K1063" s="591" t="str">
        <f t="shared" si="52"/>
        <v xml:space="preserve"> </v>
      </c>
    </row>
    <row r="1064" spans="1:11" ht="21" customHeight="1" x14ac:dyDescent="0.3">
      <c r="A1064" s="888"/>
      <c r="B1064" s="677"/>
      <c r="C1064" s="586"/>
      <c r="D1064" s="678"/>
      <c r="E1064" s="679"/>
      <c r="F1064" s="164"/>
      <c r="G1064" s="587"/>
      <c r="H1064" s="884" t="str">
        <f t="shared" si="53"/>
        <v xml:space="preserve"> </v>
      </c>
      <c r="I1064" s="157" t="str">
        <f t="shared" si="50"/>
        <v xml:space="preserve"> </v>
      </c>
      <c r="J1064" s="590" t="str">
        <f t="shared" si="51"/>
        <v xml:space="preserve"> </v>
      </c>
      <c r="K1064" s="591" t="str">
        <f t="shared" si="52"/>
        <v xml:space="preserve"> </v>
      </c>
    </row>
    <row r="1065" spans="1:11" ht="21" customHeight="1" x14ac:dyDescent="0.3">
      <c r="A1065" s="888"/>
      <c r="B1065" s="677"/>
      <c r="C1065" s="586"/>
      <c r="D1065" s="678"/>
      <c r="E1065" s="679"/>
      <c r="F1065" s="164"/>
      <c r="G1065" s="587"/>
      <c r="H1065" s="884" t="str">
        <f t="shared" si="53"/>
        <v xml:space="preserve"> </v>
      </c>
      <c r="I1065" s="157" t="str">
        <f t="shared" si="50"/>
        <v xml:space="preserve"> </v>
      </c>
      <c r="J1065" s="590" t="str">
        <f t="shared" si="51"/>
        <v xml:space="preserve"> </v>
      </c>
      <c r="K1065" s="591" t="str">
        <f t="shared" si="52"/>
        <v xml:space="preserve"> </v>
      </c>
    </row>
    <row r="1066" spans="1:11" ht="21" customHeight="1" x14ac:dyDescent="0.3">
      <c r="A1066" s="888"/>
      <c r="B1066" s="677"/>
      <c r="C1066" s="586"/>
      <c r="D1066" s="678"/>
      <c r="E1066" s="679"/>
      <c r="F1066" s="164"/>
      <c r="G1066" s="587"/>
      <c r="H1066" s="884" t="str">
        <f t="shared" si="53"/>
        <v xml:space="preserve"> </v>
      </c>
      <c r="I1066" s="157" t="str">
        <f t="shared" si="50"/>
        <v xml:space="preserve"> </v>
      </c>
      <c r="J1066" s="590" t="str">
        <f t="shared" si="51"/>
        <v xml:space="preserve"> </v>
      </c>
      <c r="K1066" s="591" t="str">
        <f t="shared" si="52"/>
        <v xml:space="preserve"> </v>
      </c>
    </row>
    <row r="1067" spans="1:11" ht="21" customHeight="1" x14ac:dyDescent="0.3">
      <c r="A1067" s="888"/>
      <c r="B1067" s="677"/>
      <c r="C1067" s="586"/>
      <c r="D1067" s="678"/>
      <c r="E1067" s="679"/>
      <c r="F1067" s="164"/>
      <c r="G1067" s="587"/>
      <c r="H1067" s="884" t="str">
        <f t="shared" si="53"/>
        <v xml:space="preserve"> </v>
      </c>
      <c r="I1067" s="157" t="str">
        <f t="shared" si="50"/>
        <v xml:space="preserve"> </v>
      </c>
      <c r="J1067" s="590" t="str">
        <f t="shared" si="51"/>
        <v xml:space="preserve"> </v>
      </c>
      <c r="K1067" s="591" t="str">
        <f t="shared" si="52"/>
        <v xml:space="preserve"> </v>
      </c>
    </row>
    <row r="1068" spans="1:11" ht="21" customHeight="1" x14ac:dyDescent="0.3">
      <c r="A1068" s="888"/>
      <c r="B1068" s="677"/>
      <c r="C1068" s="586"/>
      <c r="D1068" s="678"/>
      <c r="E1068" s="679"/>
      <c r="F1068" s="164"/>
      <c r="G1068" s="587"/>
      <c r="H1068" s="884" t="str">
        <f t="shared" si="53"/>
        <v xml:space="preserve"> </v>
      </c>
      <c r="I1068" s="157" t="str">
        <f t="shared" si="50"/>
        <v xml:space="preserve"> </v>
      </c>
      <c r="J1068" s="590" t="str">
        <f t="shared" si="51"/>
        <v xml:space="preserve"> </v>
      </c>
      <c r="K1068" s="591" t="str">
        <f t="shared" si="52"/>
        <v xml:space="preserve"> </v>
      </c>
    </row>
    <row r="1069" spans="1:11" ht="21" customHeight="1" x14ac:dyDescent="0.3">
      <c r="A1069" s="888"/>
      <c r="B1069" s="677"/>
      <c r="C1069" s="586"/>
      <c r="D1069" s="678"/>
      <c r="E1069" s="679"/>
      <c r="F1069" s="164"/>
      <c r="G1069" s="587"/>
      <c r="H1069" s="884" t="str">
        <f t="shared" si="53"/>
        <v xml:space="preserve"> </v>
      </c>
      <c r="I1069" s="157" t="str">
        <f t="shared" si="50"/>
        <v xml:space="preserve"> </v>
      </c>
      <c r="J1069" s="590" t="str">
        <f t="shared" si="51"/>
        <v xml:space="preserve"> </v>
      </c>
      <c r="K1069" s="591" t="str">
        <f t="shared" si="52"/>
        <v xml:space="preserve"> </v>
      </c>
    </row>
    <row r="1070" spans="1:11" ht="21" customHeight="1" x14ac:dyDescent="0.3">
      <c r="A1070" s="888"/>
      <c r="B1070" s="677"/>
      <c r="C1070" s="586"/>
      <c r="D1070" s="678"/>
      <c r="E1070" s="679"/>
      <c r="F1070" s="164"/>
      <c r="G1070" s="587"/>
      <c r="H1070" s="884" t="str">
        <f t="shared" si="53"/>
        <v xml:space="preserve"> </v>
      </c>
      <c r="I1070" s="157" t="str">
        <f t="shared" si="50"/>
        <v xml:space="preserve"> </v>
      </c>
      <c r="J1070" s="590" t="str">
        <f t="shared" si="51"/>
        <v xml:space="preserve"> </v>
      </c>
      <c r="K1070" s="591" t="str">
        <f t="shared" si="52"/>
        <v xml:space="preserve"> </v>
      </c>
    </row>
    <row r="1071" spans="1:11" ht="21" customHeight="1" x14ac:dyDescent="0.3">
      <c r="A1071" s="888"/>
      <c r="B1071" s="677"/>
      <c r="C1071" s="586"/>
      <c r="D1071" s="678"/>
      <c r="E1071" s="679"/>
      <c r="F1071" s="164"/>
      <c r="G1071" s="587"/>
      <c r="H1071" s="884" t="str">
        <f t="shared" si="53"/>
        <v xml:space="preserve"> </v>
      </c>
      <c r="I1071" s="157" t="str">
        <f t="shared" si="50"/>
        <v xml:space="preserve"> </v>
      </c>
      <c r="J1071" s="590" t="str">
        <f t="shared" si="51"/>
        <v xml:space="preserve"> </v>
      </c>
      <c r="K1071" s="591" t="str">
        <f t="shared" si="52"/>
        <v xml:space="preserve"> </v>
      </c>
    </row>
    <row r="1072" spans="1:11" ht="21" customHeight="1" x14ac:dyDescent="0.3">
      <c r="A1072" s="888"/>
      <c r="B1072" s="677"/>
      <c r="C1072" s="586"/>
      <c r="D1072" s="678"/>
      <c r="E1072" s="679"/>
      <c r="F1072" s="164"/>
      <c r="G1072" s="587"/>
      <c r="H1072" s="884" t="str">
        <f t="shared" si="53"/>
        <v xml:space="preserve"> </v>
      </c>
      <c r="I1072" s="157" t="str">
        <f t="shared" si="50"/>
        <v xml:space="preserve"> </v>
      </c>
      <c r="J1072" s="590" t="str">
        <f t="shared" si="51"/>
        <v xml:space="preserve"> </v>
      </c>
      <c r="K1072" s="591" t="str">
        <f t="shared" si="52"/>
        <v xml:space="preserve"> </v>
      </c>
    </row>
    <row r="1073" spans="1:11" ht="21" customHeight="1" x14ac:dyDescent="0.3">
      <c r="A1073" s="888"/>
      <c r="B1073" s="677"/>
      <c r="C1073" s="586"/>
      <c r="D1073" s="678"/>
      <c r="E1073" s="679"/>
      <c r="F1073" s="164"/>
      <c r="G1073" s="587"/>
      <c r="H1073" s="884" t="str">
        <f t="shared" si="53"/>
        <v xml:space="preserve"> </v>
      </c>
      <c r="I1073" s="157" t="str">
        <f t="shared" si="50"/>
        <v xml:space="preserve"> </v>
      </c>
      <c r="J1073" s="590" t="str">
        <f t="shared" si="51"/>
        <v xml:space="preserve"> </v>
      </c>
      <c r="K1073" s="591" t="str">
        <f t="shared" si="52"/>
        <v xml:space="preserve"> </v>
      </c>
    </row>
    <row r="1074" spans="1:11" ht="21" customHeight="1" x14ac:dyDescent="0.3">
      <c r="A1074" s="888"/>
      <c r="B1074" s="677"/>
      <c r="C1074" s="586"/>
      <c r="D1074" s="678"/>
      <c r="E1074" s="679"/>
      <c r="F1074" s="164"/>
      <c r="G1074" s="587"/>
      <c r="H1074" s="884" t="str">
        <f t="shared" si="53"/>
        <v xml:space="preserve"> </v>
      </c>
      <c r="I1074" s="157" t="str">
        <f t="shared" si="50"/>
        <v xml:space="preserve"> </v>
      </c>
      <c r="J1074" s="590" t="str">
        <f t="shared" si="51"/>
        <v xml:space="preserve"> </v>
      </c>
      <c r="K1074" s="591" t="str">
        <f t="shared" si="52"/>
        <v xml:space="preserve"> </v>
      </c>
    </row>
    <row r="1075" spans="1:11" ht="21" customHeight="1" x14ac:dyDescent="0.3">
      <c r="A1075" s="888"/>
      <c r="B1075" s="677"/>
      <c r="C1075" s="586"/>
      <c r="D1075" s="678"/>
      <c r="E1075" s="679"/>
      <c r="F1075" s="164"/>
      <c r="G1075" s="587"/>
      <c r="H1075" s="884" t="str">
        <f t="shared" si="53"/>
        <v xml:space="preserve"> </v>
      </c>
      <c r="I1075" s="157" t="str">
        <f t="shared" si="50"/>
        <v xml:space="preserve"> </v>
      </c>
      <c r="J1075" s="590" t="str">
        <f t="shared" si="51"/>
        <v xml:space="preserve"> </v>
      </c>
      <c r="K1075" s="591" t="str">
        <f t="shared" si="52"/>
        <v xml:space="preserve"> </v>
      </c>
    </row>
    <row r="1076" spans="1:11" ht="21" customHeight="1" x14ac:dyDescent="0.3">
      <c r="A1076" s="888"/>
      <c r="B1076" s="677"/>
      <c r="C1076" s="586"/>
      <c r="D1076" s="678"/>
      <c r="E1076" s="679"/>
      <c r="F1076" s="164"/>
      <c r="G1076" s="587"/>
      <c r="H1076" s="884" t="str">
        <f t="shared" si="53"/>
        <v xml:space="preserve"> </v>
      </c>
      <c r="I1076" s="157" t="str">
        <f t="shared" si="50"/>
        <v xml:space="preserve"> </v>
      </c>
      <c r="J1076" s="590" t="str">
        <f t="shared" si="51"/>
        <v xml:space="preserve"> </v>
      </c>
      <c r="K1076" s="591" t="str">
        <f t="shared" si="52"/>
        <v xml:space="preserve"> </v>
      </c>
    </row>
    <row r="1077" spans="1:11" ht="21" customHeight="1" x14ac:dyDescent="0.3">
      <c r="A1077" s="888"/>
      <c r="B1077" s="677"/>
      <c r="C1077" s="586"/>
      <c r="D1077" s="678"/>
      <c r="E1077" s="679"/>
      <c r="F1077" s="164"/>
      <c r="G1077" s="587"/>
      <c r="H1077" s="884" t="str">
        <f t="shared" si="53"/>
        <v xml:space="preserve"> </v>
      </c>
      <c r="I1077" s="157" t="str">
        <f t="shared" si="50"/>
        <v xml:space="preserve"> </v>
      </c>
      <c r="J1077" s="590" t="str">
        <f t="shared" si="51"/>
        <v xml:space="preserve"> </v>
      </c>
      <c r="K1077" s="591" t="str">
        <f t="shared" si="52"/>
        <v xml:space="preserve"> </v>
      </c>
    </row>
    <row r="1078" spans="1:11" ht="21" customHeight="1" x14ac:dyDescent="0.3">
      <c r="A1078" s="888"/>
      <c r="B1078" s="677"/>
      <c r="C1078" s="586"/>
      <c r="D1078" s="678"/>
      <c r="E1078" s="679"/>
      <c r="F1078" s="164"/>
      <c r="G1078" s="587"/>
      <c r="H1078" s="884" t="str">
        <f t="shared" si="53"/>
        <v xml:space="preserve"> </v>
      </c>
      <c r="I1078" s="157" t="str">
        <f t="shared" si="50"/>
        <v xml:space="preserve"> </v>
      </c>
      <c r="J1078" s="590" t="str">
        <f t="shared" si="51"/>
        <v xml:space="preserve"> </v>
      </c>
      <c r="K1078" s="591" t="str">
        <f t="shared" si="52"/>
        <v xml:space="preserve"> </v>
      </c>
    </row>
    <row r="1079" spans="1:11" ht="21" customHeight="1" x14ac:dyDescent="0.3">
      <c r="A1079" s="888"/>
      <c r="B1079" s="677"/>
      <c r="C1079" s="586"/>
      <c r="D1079" s="678"/>
      <c r="E1079" s="679"/>
      <c r="F1079" s="164"/>
      <c r="G1079" s="587"/>
      <c r="H1079" s="884" t="str">
        <f t="shared" si="53"/>
        <v xml:space="preserve"> </v>
      </c>
      <c r="I1079" s="157" t="str">
        <f t="shared" si="50"/>
        <v xml:space="preserve"> </v>
      </c>
      <c r="J1079" s="590" t="str">
        <f t="shared" si="51"/>
        <v xml:space="preserve"> </v>
      </c>
      <c r="K1079" s="591" t="str">
        <f t="shared" si="52"/>
        <v xml:space="preserve"> </v>
      </c>
    </row>
    <row r="1080" spans="1:11" ht="21" customHeight="1" x14ac:dyDescent="0.3">
      <c r="A1080" s="888"/>
      <c r="B1080" s="677"/>
      <c r="C1080" s="586"/>
      <c r="D1080" s="678"/>
      <c r="E1080" s="679"/>
      <c r="F1080" s="164"/>
      <c r="G1080" s="587"/>
      <c r="H1080" s="884" t="str">
        <f t="shared" si="53"/>
        <v xml:space="preserve"> </v>
      </c>
      <c r="I1080" s="157" t="str">
        <f t="shared" si="50"/>
        <v xml:space="preserve"> </v>
      </c>
      <c r="J1080" s="590" t="str">
        <f t="shared" si="51"/>
        <v xml:space="preserve"> </v>
      </c>
      <c r="K1080" s="591" t="str">
        <f t="shared" si="52"/>
        <v xml:space="preserve"> </v>
      </c>
    </row>
    <row r="1081" spans="1:11" ht="21" customHeight="1" x14ac:dyDescent="0.3">
      <c r="A1081" s="888"/>
      <c r="B1081" s="677"/>
      <c r="C1081" s="586"/>
      <c r="D1081" s="678"/>
      <c r="E1081" s="679"/>
      <c r="F1081" s="164"/>
      <c r="G1081" s="587"/>
      <c r="H1081" s="884" t="str">
        <f t="shared" si="53"/>
        <v xml:space="preserve"> </v>
      </c>
      <c r="I1081" s="157" t="str">
        <f t="shared" si="50"/>
        <v xml:space="preserve"> </v>
      </c>
      <c r="J1081" s="590" t="str">
        <f t="shared" si="51"/>
        <v xml:space="preserve"> </v>
      </c>
      <c r="K1081" s="591" t="str">
        <f t="shared" si="52"/>
        <v xml:space="preserve"> </v>
      </c>
    </row>
    <row r="1082" spans="1:11" ht="21" customHeight="1" x14ac:dyDescent="0.3">
      <c r="A1082" s="888"/>
      <c r="B1082" s="677"/>
      <c r="C1082" s="586"/>
      <c r="D1082" s="678"/>
      <c r="E1082" s="679"/>
      <c r="F1082" s="164"/>
      <c r="G1082" s="587"/>
      <c r="H1082" s="884" t="str">
        <f t="shared" si="53"/>
        <v xml:space="preserve"> </v>
      </c>
      <c r="I1082" s="157" t="str">
        <f t="shared" si="50"/>
        <v xml:space="preserve"> </v>
      </c>
      <c r="J1082" s="590" t="str">
        <f t="shared" si="51"/>
        <v xml:space="preserve"> </v>
      </c>
      <c r="K1082" s="591" t="str">
        <f t="shared" si="52"/>
        <v xml:space="preserve"> </v>
      </c>
    </row>
    <row r="1083" spans="1:11" ht="21" customHeight="1" x14ac:dyDescent="0.3">
      <c r="A1083" s="888"/>
      <c r="B1083" s="677"/>
      <c r="C1083" s="586"/>
      <c r="D1083" s="678"/>
      <c r="E1083" s="679"/>
      <c r="F1083" s="164"/>
      <c r="G1083" s="587"/>
      <c r="H1083" s="884" t="str">
        <f t="shared" si="53"/>
        <v xml:space="preserve"> </v>
      </c>
      <c r="I1083" s="157" t="str">
        <f t="shared" si="50"/>
        <v xml:space="preserve"> </v>
      </c>
      <c r="J1083" s="590" t="str">
        <f t="shared" si="51"/>
        <v xml:space="preserve"> </v>
      </c>
      <c r="K1083" s="591" t="str">
        <f t="shared" si="52"/>
        <v xml:space="preserve"> </v>
      </c>
    </row>
    <row r="1084" spans="1:11" ht="21" customHeight="1" x14ac:dyDescent="0.3">
      <c r="A1084" s="888"/>
      <c r="B1084" s="677"/>
      <c r="C1084" s="586"/>
      <c r="D1084" s="678"/>
      <c r="E1084" s="679"/>
      <c r="F1084" s="164"/>
      <c r="G1084" s="587"/>
      <c r="H1084" s="884" t="str">
        <f t="shared" si="53"/>
        <v xml:space="preserve"> </v>
      </c>
      <c r="I1084" s="157" t="str">
        <f t="shared" si="50"/>
        <v xml:space="preserve"> </v>
      </c>
      <c r="J1084" s="590" t="str">
        <f t="shared" si="51"/>
        <v xml:space="preserve"> </v>
      </c>
      <c r="K1084" s="591" t="str">
        <f t="shared" si="52"/>
        <v xml:space="preserve"> </v>
      </c>
    </row>
    <row r="1085" spans="1:11" ht="21" customHeight="1" x14ac:dyDescent="0.3">
      <c r="A1085" s="888"/>
      <c r="B1085" s="677"/>
      <c r="C1085" s="586"/>
      <c r="D1085" s="678"/>
      <c r="E1085" s="679"/>
      <c r="F1085" s="164"/>
      <c r="G1085" s="587"/>
      <c r="H1085" s="884" t="str">
        <f t="shared" si="53"/>
        <v xml:space="preserve"> </v>
      </c>
      <c r="I1085" s="157" t="str">
        <f t="shared" si="50"/>
        <v xml:space="preserve"> </v>
      </c>
      <c r="J1085" s="590" t="str">
        <f t="shared" si="51"/>
        <v xml:space="preserve"> </v>
      </c>
      <c r="K1085" s="591" t="str">
        <f t="shared" si="52"/>
        <v xml:space="preserve"> </v>
      </c>
    </row>
    <row r="1086" spans="1:11" ht="21" customHeight="1" x14ac:dyDescent="0.3">
      <c r="A1086" s="888"/>
      <c r="B1086" s="677"/>
      <c r="C1086" s="586"/>
      <c r="D1086" s="678"/>
      <c r="E1086" s="679"/>
      <c r="F1086" s="164"/>
      <c r="G1086" s="587"/>
      <c r="H1086" s="884" t="str">
        <f t="shared" si="53"/>
        <v xml:space="preserve"> </v>
      </c>
      <c r="I1086" s="157" t="str">
        <f t="shared" si="50"/>
        <v xml:space="preserve"> </v>
      </c>
      <c r="J1086" s="590" t="str">
        <f t="shared" si="51"/>
        <v xml:space="preserve"> </v>
      </c>
      <c r="K1086" s="591" t="str">
        <f t="shared" si="52"/>
        <v xml:space="preserve"> </v>
      </c>
    </row>
    <row r="1087" spans="1:11" ht="21" customHeight="1" x14ac:dyDescent="0.3">
      <c r="A1087" s="888"/>
      <c r="B1087" s="677"/>
      <c r="C1087" s="586"/>
      <c r="D1087" s="678"/>
      <c r="E1087" s="679"/>
      <c r="F1087" s="164"/>
      <c r="G1087" s="587"/>
      <c r="H1087" s="884" t="str">
        <f t="shared" si="53"/>
        <v xml:space="preserve"> </v>
      </c>
      <c r="I1087" s="157" t="str">
        <f t="shared" si="50"/>
        <v xml:space="preserve"> </v>
      </c>
      <c r="J1087" s="590" t="str">
        <f t="shared" si="51"/>
        <v xml:space="preserve"> </v>
      </c>
      <c r="K1087" s="591" t="str">
        <f t="shared" si="52"/>
        <v xml:space="preserve"> </v>
      </c>
    </row>
    <row r="1088" spans="1:11" ht="21" customHeight="1" x14ac:dyDescent="0.3">
      <c r="A1088" s="888"/>
      <c r="B1088" s="677"/>
      <c r="C1088" s="586"/>
      <c r="D1088" s="678"/>
      <c r="E1088" s="679"/>
      <c r="F1088" s="164"/>
      <c r="G1088" s="587"/>
      <c r="H1088" s="884" t="str">
        <f t="shared" si="53"/>
        <v xml:space="preserve"> </v>
      </c>
      <c r="I1088" s="157" t="str">
        <f t="shared" si="50"/>
        <v xml:space="preserve"> </v>
      </c>
      <c r="J1088" s="590" t="str">
        <f t="shared" si="51"/>
        <v xml:space="preserve"> </v>
      </c>
      <c r="K1088" s="591" t="str">
        <f t="shared" si="52"/>
        <v xml:space="preserve"> </v>
      </c>
    </row>
    <row r="1089" spans="1:11" ht="21" customHeight="1" x14ac:dyDescent="0.3">
      <c r="A1089" s="888"/>
      <c r="B1089" s="677"/>
      <c r="C1089" s="586"/>
      <c r="D1089" s="678"/>
      <c r="E1089" s="679"/>
      <c r="F1089" s="164"/>
      <c r="G1089" s="587"/>
      <c r="H1089" s="884" t="str">
        <f t="shared" si="53"/>
        <v xml:space="preserve"> </v>
      </c>
      <c r="I1089" s="157" t="str">
        <f t="shared" ref="I1089:I1152" si="54">IF($D1089="Заплыв №","РЕЗУЛЬТАТ"," ")</f>
        <v xml:space="preserve"> </v>
      </c>
      <c r="J1089" s="590" t="str">
        <f t="shared" ref="J1089:J1152" si="55">IF($D1089="Заплыв №","ФИНИШ"," ")</f>
        <v xml:space="preserve"> </v>
      </c>
      <c r="K1089" s="591" t="str">
        <f t="shared" ref="K1089:K1152" si="56">IF($D1089="Заплыв №","ПРИМ."," ")</f>
        <v xml:space="preserve"> </v>
      </c>
    </row>
    <row r="1090" spans="1:11" ht="21" customHeight="1" x14ac:dyDescent="0.3">
      <c r="A1090" s="888"/>
      <c r="B1090" s="677"/>
      <c r="C1090" s="586"/>
      <c r="D1090" s="678"/>
      <c r="E1090" s="679"/>
      <c r="F1090" s="164"/>
      <c r="G1090" s="587"/>
      <c r="H1090" s="884" t="str">
        <f t="shared" si="53"/>
        <v xml:space="preserve"> </v>
      </c>
      <c r="I1090" s="157" t="str">
        <f t="shared" si="54"/>
        <v xml:space="preserve"> </v>
      </c>
      <c r="J1090" s="590" t="str">
        <f t="shared" si="55"/>
        <v xml:space="preserve"> </v>
      </c>
      <c r="K1090" s="591" t="str">
        <f t="shared" si="56"/>
        <v xml:space="preserve"> </v>
      </c>
    </row>
    <row r="1091" spans="1:11" ht="21" customHeight="1" x14ac:dyDescent="0.3">
      <c r="A1091" s="888"/>
      <c r="B1091" s="677"/>
      <c r="C1091" s="586"/>
      <c r="D1091" s="678"/>
      <c r="E1091" s="679"/>
      <c r="F1091" s="164"/>
      <c r="G1091" s="587"/>
      <c r="H1091" s="884" t="str">
        <f t="shared" ref="H1091:H1154" si="57">IF(ISBLANK(A1091)," ",A1091)</f>
        <v xml:space="preserve"> </v>
      </c>
      <c r="I1091" s="157" t="str">
        <f t="shared" si="54"/>
        <v xml:space="preserve"> </v>
      </c>
      <c r="J1091" s="590" t="str">
        <f t="shared" si="55"/>
        <v xml:space="preserve"> </v>
      </c>
      <c r="K1091" s="591" t="str">
        <f t="shared" si="56"/>
        <v xml:space="preserve"> </v>
      </c>
    </row>
    <row r="1092" spans="1:11" ht="21" customHeight="1" x14ac:dyDescent="0.3">
      <c r="A1092" s="888"/>
      <c r="B1092" s="677"/>
      <c r="C1092" s="586"/>
      <c r="D1092" s="678"/>
      <c r="E1092" s="679"/>
      <c r="F1092" s="164"/>
      <c r="G1092" s="587"/>
      <c r="H1092" s="884" t="str">
        <f t="shared" si="57"/>
        <v xml:space="preserve"> </v>
      </c>
      <c r="I1092" s="157" t="str">
        <f t="shared" si="54"/>
        <v xml:space="preserve"> </v>
      </c>
      <c r="J1092" s="590" t="str">
        <f t="shared" si="55"/>
        <v xml:space="preserve"> </v>
      </c>
      <c r="K1092" s="591" t="str">
        <f t="shared" si="56"/>
        <v xml:space="preserve"> </v>
      </c>
    </row>
    <row r="1093" spans="1:11" ht="21" customHeight="1" x14ac:dyDescent="0.3">
      <c r="A1093" s="888"/>
      <c r="B1093" s="677"/>
      <c r="C1093" s="586"/>
      <c r="D1093" s="678"/>
      <c r="E1093" s="679"/>
      <c r="F1093" s="164"/>
      <c r="G1093" s="587"/>
      <c r="H1093" s="884" t="str">
        <f t="shared" si="57"/>
        <v xml:space="preserve"> </v>
      </c>
      <c r="I1093" s="157" t="str">
        <f t="shared" si="54"/>
        <v xml:space="preserve"> </v>
      </c>
      <c r="J1093" s="590" t="str">
        <f t="shared" si="55"/>
        <v xml:space="preserve"> </v>
      </c>
      <c r="K1093" s="591" t="str">
        <f t="shared" si="56"/>
        <v xml:space="preserve"> </v>
      </c>
    </row>
    <row r="1094" spans="1:11" ht="21" customHeight="1" x14ac:dyDescent="0.3">
      <c r="A1094" s="888"/>
      <c r="B1094" s="677"/>
      <c r="C1094" s="586"/>
      <c r="D1094" s="678"/>
      <c r="E1094" s="679"/>
      <c r="F1094" s="164"/>
      <c r="G1094" s="587"/>
      <c r="H1094" s="884" t="str">
        <f t="shared" si="57"/>
        <v xml:space="preserve"> </v>
      </c>
      <c r="I1094" s="157" t="str">
        <f t="shared" si="54"/>
        <v xml:space="preserve"> </v>
      </c>
      <c r="J1094" s="590" t="str">
        <f t="shared" si="55"/>
        <v xml:space="preserve"> </v>
      </c>
      <c r="K1094" s="591" t="str">
        <f t="shared" si="56"/>
        <v xml:space="preserve"> </v>
      </c>
    </row>
    <row r="1095" spans="1:11" ht="21" customHeight="1" x14ac:dyDescent="0.3">
      <c r="A1095" s="888"/>
      <c r="B1095" s="677"/>
      <c r="C1095" s="586"/>
      <c r="D1095" s="678"/>
      <c r="E1095" s="679"/>
      <c r="F1095" s="164"/>
      <c r="G1095" s="587"/>
      <c r="H1095" s="884" t="str">
        <f t="shared" si="57"/>
        <v xml:space="preserve"> </v>
      </c>
      <c r="I1095" s="157" t="str">
        <f t="shared" si="54"/>
        <v xml:space="preserve"> </v>
      </c>
      <c r="J1095" s="590" t="str">
        <f t="shared" si="55"/>
        <v xml:space="preserve"> </v>
      </c>
      <c r="K1095" s="591" t="str">
        <f t="shared" si="56"/>
        <v xml:space="preserve"> </v>
      </c>
    </row>
    <row r="1096" spans="1:11" ht="21" customHeight="1" x14ac:dyDescent="0.3">
      <c r="A1096" s="888"/>
      <c r="B1096" s="677"/>
      <c r="C1096" s="586"/>
      <c r="D1096" s="678"/>
      <c r="E1096" s="679"/>
      <c r="F1096" s="164"/>
      <c r="G1096" s="587"/>
      <c r="H1096" s="884" t="str">
        <f t="shared" si="57"/>
        <v xml:space="preserve"> </v>
      </c>
      <c r="I1096" s="157" t="str">
        <f t="shared" si="54"/>
        <v xml:space="preserve"> </v>
      </c>
      <c r="J1096" s="590" t="str">
        <f t="shared" si="55"/>
        <v xml:space="preserve"> </v>
      </c>
      <c r="K1096" s="591" t="str">
        <f t="shared" si="56"/>
        <v xml:space="preserve"> </v>
      </c>
    </row>
    <row r="1097" spans="1:11" ht="21" customHeight="1" x14ac:dyDescent="0.3">
      <c r="A1097" s="888"/>
      <c r="B1097" s="677"/>
      <c r="C1097" s="586"/>
      <c r="D1097" s="678"/>
      <c r="E1097" s="679"/>
      <c r="F1097" s="164"/>
      <c r="G1097" s="587"/>
      <c r="H1097" s="884" t="str">
        <f t="shared" si="57"/>
        <v xml:space="preserve"> </v>
      </c>
      <c r="I1097" s="157" t="str">
        <f t="shared" si="54"/>
        <v xml:space="preserve"> </v>
      </c>
      <c r="J1097" s="590" t="str">
        <f t="shared" si="55"/>
        <v xml:space="preserve"> </v>
      </c>
      <c r="K1097" s="591" t="str">
        <f t="shared" si="56"/>
        <v xml:space="preserve"> </v>
      </c>
    </row>
    <row r="1098" spans="1:11" ht="21" customHeight="1" x14ac:dyDescent="0.3">
      <c r="A1098" s="888"/>
      <c r="B1098" s="677"/>
      <c r="C1098" s="586"/>
      <c r="D1098" s="678"/>
      <c r="E1098" s="679"/>
      <c r="F1098" s="164"/>
      <c r="G1098" s="587"/>
      <c r="H1098" s="884" t="str">
        <f t="shared" si="57"/>
        <v xml:space="preserve"> </v>
      </c>
      <c r="I1098" s="157" t="str">
        <f t="shared" si="54"/>
        <v xml:space="preserve"> </v>
      </c>
      <c r="J1098" s="590" t="str">
        <f t="shared" si="55"/>
        <v xml:space="preserve"> </v>
      </c>
      <c r="K1098" s="591" t="str">
        <f t="shared" si="56"/>
        <v xml:space="preserve"> </v>
      </c>
    </row>
    <row r="1099" spans="1:11" ht="21" customHeight="1" x14ac:dyDescent="0.3">
      <c r="A1099" s="888"/>
      <c r="B1099" s="677"/>
      <c r="C1099" s="586"/>
      <c r="D1099" s="678"/>
      <c r="E1099" s="679"/>
      <c r="F1099" s="164"/>
      <c r="G1099" s="587"/>
      <c r="H1099" s="884" t="str">
        <f t="shared" si="57"/>
        <v xml:space="preserve"> </v>
      </c>
      <c r="I1099" s="157" t="str">
        <f t="shared" si="54"/>
        <v xml:space="preserve"> </v>
      </c>
      <c r="J1099" s="590" t="str">
        <f t="shared" si="55"/>
        <v xml:space="preserve"> </v>
      </c>
      <c r="K1099" s="591" t="str">
        <f t="shared" si="56"/>
        <v xml:space="preserve"> </v>
      </c>
    </row>
    <row r="1100" spans="1:11" ht="21" customHeight="1" x14ac:dyDescent="0.3">
      <c r="A1100" s="888"/>
      <c r="B1100" s="677"/>
      <c r="C1100" s="586"/>
      <c r="D1100" s="678"/>
      <c r="E1100" s="679"/>
      <c r="F1100" s="164"/>
      <c r="G1100" s="587"/>
      <c r="H1100" s="884" t="str">
        <f t="shared" si="57"/>
        <v xml:space="preserve"> </v>
      </c>
      <c r="I1100" s="157" t="str">
        <f t="shared" si="54"/>
        <v xml:space="preserve"> </v>
      </c>
      <c r="J1100" s="590" t="str">
        <f t="shared" si="55"/>
        <v xml:space="preserve"> </v>
      </c>
      <c r="K1100" s="591" t="str">
        <f t="shared" si="56"/>
        <v xml:space="preserve"> </v>
      </c>
    </row>
    <row r="1101" spans="1:11" ht="21" customHeight="1" x14ac:dyDescent="0.3">
      <c r="A1101" s="888"/>
      <c r="B1101" s="677"/>
      <c r="C1101" s="586"/>
      <c r="D1101" s="678"/>
      <c r="E1101" s="679"/>
      <c r="F1101" s="164"/>
      <c r="G1101" s="587"/>
      <c r="H1101" s="884" t="str">
        <f t="shared" si="57"/>
        <v xml:space="preserve"> </v>
      </c>
      <c r="I1101" s="157" t="str">
        <f t="shared" si="54"/>
        <v xml:space="preserve"> </v>
      </c>
      <c r="J1101" s="590" t="str">
        <f t="shared" si="55"/>
        <v xml:space="preserve"> </v>
      </c>
      <c r="K1101" s="591" t="str">
        <f t="shared" si="56"/>
        <v xml:space="preserve"> </v>
      </c>
    </row>
    <row r="1102" spans="1:11" ht="21" customHeight="1" x14ac:dyDescent="0.3">
      <c r="A1102" s="888"/>
      <c r="B1102" s="677"/>
      <c r="C1102" s="586"/>
      <c r="D1102" s="678"/>
      <c r="E1102" s="679"/>
      <c r="F1102" s="164"/>
      <c r="G1102" s="587"/>
      <c r="H1102" s="884" t="str">
        <f t="shared" si="57"/>
        <v xml:space="preserve"> </v>
      </c>
      <c r="I1102" s="157" t="str">
        <f t="shared" si="54"/>
        <v xml:space="preserve"> </v>
      </c>
      <c r="J1102" s="590" t="str">
        <f t="shared" si="55"/>
        <v xml:space="preserve"> </v>
      </c>
      <c r="K1102" s="591" t="str">
        <f t="shared" si="56"/>
        <v xml:space="preserve"> </v>
      </c>
    </row>
    <row r="1103" spans="1:11" ht="21" customHeight="1" x14ac:dyDescent="0.3">
      <c r="A1103" s="888"/>
      <c r="B1103" s="677"/>
      <c r="C1103" s="586"/>
      <c r="D1103" s="678"/>
      <c r="E1103" s="679"/>
      <c r="F1103" s="164"/>
      <c r="G1103" s="587"/>
      <c r="H1103" s="884" t="str">
        <f t="shared" si="57"/>
        <v xml:space="preserve"> </v>
      </c>
      <c r="I1103" s="157" t="str">
        <f t="shared" si="54"/>
        <v xml:space="preserve"> </v>
      </c>
      <c r="J1103" s="590" t="str">
        <f t="shared" si="55"/>
        <v xml:space="preserve"> </v>
      </c>
      <c r="K1103" s="591" t="str">
        <f t="shared" si="56"/>
        <v xml:space="preserve"> </v>
      </c>
    </row>
    <row r="1104" spans="1:11" ht="21" customHeight="1" x14ac:dyDescent="0.3">
      <c r="A1104" s="888"/>
      <c r="B1104" s="677"/>
      <c r="C1104" s="586"/>
      <c r="D1104" s="678"/>
      <c r="E1104" s="679"/>
      <c r="F1104" s="164"/>
      <c r="G1104" s="587"/>
      <c r="H1104" s="884" t="str">
        <f t="shared" si="57"/>
        <v xml:space="preserve"> </v>
      </c>
      <c r="I1104" s="157" t="str">
        <f t="shared" si="54"/>
        <v xml:space="preserve"> </v>
      </c>
      <c r="J1104" s="590" t="str">
        <f t="shared" si="55"/>
        <v xml:space="preserve"> </v>
      </c>
      <c r="K1104" s="591" t="str">
        <f t="shared" si="56"/>
        <v xml:space="preserve"> </v>
      </c>
    </row>
    <row r="1105" spans="1:11" ht="21" customHeight="1" x14ac:dyDescent="0.3">
      <c r="A1105" s="888"/>
      <c r="B1105" s="677"/>
      <c r="C1105" s="586"/>
      <c r="D1105" s="678"/>
      <c r="E1105" s="679"/>
      <c r="F1105" s="164"/>
      <c r="G1105" s="587"/>
      <c r="H1105" s="884" t="str">
        <f t="shared" si="57"/>
        <v xml:space="preserve"> </v>
      </c>
      <c r="I1105" s="157" t="str">
        <f t="shared" si="54"/>
        <v xml:space="preserve"> </v>
      </c>
      <c r="J1105" s="590" t="str">
        <f t="shared" si="55"/>
        <v xml:space="preserve"> </v>
      </c>
      <c r="K1105" s="591" t="str">
        <f t="shared" si="56"/>
        <v xml:space="preserve"> </v>
      </c>
    </row>
    <row r="1106" spans="1:11" ht="21" customHeight="1" x14ac:dyDescent="0.3">
      <c r="A1106" s="888"/>
      <c r="B1106" s="677"/>
      <c r="C1106" s="586"/>
      <c r="D1106" s="678"/>
      <c r="E1106" s="679"/>
      <c r="F1106" s="164"/>
      <c r="G1106" s="587"/>
      <c r="H1106" s="884" t="str">
        <f t="shared" si="57"/>
        <v xml:space="preserve"> </v>
      </c>
      <c r="I1106" s="157" t="str">
        <f t="shared" si="54"/>
        <v xml:space="preserve"> </v>
      </c>
      <c r="J1106" s="590" t="str">
        <f t="shared" si="55"/>
        <v xml:space="preserve"> </v>
      </c>
      <c r="K1106" s="591" t="str">
        <f t="shared" si="56"/>
        <v xml:space="preserve"> </v>
      </c>
    </row>
    <row r="1107" spans="1:11" ht="21" customHeight="1" x14ac:dyDescent="0.3">
      <c r="A1107" s="888"/>
      <c r="B1107" s="677"/>
      <c r="C1107" s="586"/>
      <c r="D1107" s="678"/>
      <c r="E1107" s="679"/>
      <c r="F1107" s="164"/>
      <c r="G1107" s="587"/>
      <c r="H1107" s="884" t="str">
        <f t="shared" si="57"/>
        <v xml:space="preserve"> </v>
      </c>
      <c r="I1107" s="157" t="str">
        <f t="shared" si="54"/>
        <v xml:space="preserve"> </v>
      </c>
      <c r="J1107" s="590" t="str">
        <f t="shared" si="55"/>
        <v xml:space="preserve"> </v>
      </c>
      <c r="K1107" s="591" t="str">
        <f t="shared" si="56"/>
        <v xml:space="preserve"> </v>
      </c>
    </row>
    <row r="1108" spans="1:11" ht="21" customHeight="1" x14ac:dyDescent="0.3">
      <c r="A1108" s="888"/>
      <c r="B1108" s="677"/>
      <c r="C1108" s="586"/>
      <c r="D1108" s="678"/>
      <c r="E1108" s="679"/>
      <c r="F1108" s="164"/>
      <c r="G1108" s="587"/>
      <c r="H1108" s="884" t="str">
        <f t="shared" si="57"/>
        <v xml:space="preserve"> </v>
      </c>
      <c r="I1108" s="157" t="str">
        <f t="shared" si="54"/>
        <v xml:space="preserve"> </v>
      </c>
      <c r="J1108" s="590" t="str">
        <f t="shared" si="55"/>
        <v xml:space="preserve"> </v>
      </c>
      <c r="K1108" s="591" t="str">
        <f t="shared" si="56"/>
        <v xml:space="preserve"> </v>
      </c>
    </row>
    <row r="1109" spans="1:11" ht="21" customHeight="1" x14ac:dyDescent="0.3">
      <c r="A1109" s="888"/>
      <c r="B1109" s="677"/>
      <c r="C1109" s="586"/>
      <c r="D1109" s="678"/>
      <c r="E1109" s="679"/>
      <c r="F1109" s="164"/>
      <c r="G1109" s="587"/>
      <c r="H1109" s="884" t="str">
        <f t="shared" si="57"/>
        <v xml:space="preserve"> </v>
      </c>
      <c r="I1109" s="157" t="str">
        <f t="shared" si="54"/>
        <v xml:space="preserve"> </v>
      </c>
      <c r="J1109" s="590" t="str">
        <f t="shared" si="55"/>
        <v xml:space="preserve"> </v>
      </c>
      <c r="K1109" s="591" t="str">
        <f t="shared" si="56"/>
        <v xml:space="preserve"> </v>
      </c>
    </row>
    <row r="1110" spans="1:11" ht="21" customHeight="1" x14ac:dyDescent="0.3">
      <c r="A1110" s="888"/>
      <c r="B1110" s="677"/>
      <c r="C1110" s="586"/>
      <c r="D1110" s="678"/>
      <c r="E1110" s="679"/>
      <c r="F1110" s="164"/>
      <c r="G1110" s="587"/>
      <c r="H1110" s="884" t="str">
        <f t="shared" si="57"/>
        <v xml:space="preserve"> </v>
      </c>
      <c r="I1110" s="157" t="str">
        <f t="shared" si="54"/>
        <v xml:space="preserve"> </v>
      </c>
      <c r="J1110" s="590" t="str">
        <f t="shared" si="55"/>
        <v xml:space="preserve"> </v>
      </c>
      <c r="K1110" s="591" t="str">
        <f t="shared" si="56"/>
        <v xml:space="preserve"> </v>
      </c>
    </row>
    <row r="1111" spans="1:11" ht="21" customHeight="1" x14ac:dyDescent="0.3">
      <c r="A1111" s="888"/>
      <c r="B1111" s="677"/>
      <c r="C1111" s="586"/>
      <c r="D1111" s="678"/>
      <c r="E1111" s="679"/>
      <c r="F1111" s="164"/>
      <c r="G1111" s="587"/>
      <c r="H1111" s="884" t="str">
        <f t="shared" si="57"/>
        <v xml:space="preserve"> </v>
      </c>
      <c r="I1111" s="157" t="str">
        <f t="shared" si="54"/>
        <v xml:space="preserve"> </v>
      </c>
      <c r="J1111" s="590" t="str">
        <f t="shared" si="55"/>
        <v xml:space="preserve"> </v>
      </c>
      <c r="K1111" s="591" t="str">
        <f t="shared" si="56"/>
        <v xml:space="preserve"> </v>
      </c>
    </row>
    <row r="1112" spans="1:11" ht="21" customHeight="1" x14ac:dyDescent="0.3">
      <c r="A1112" s="888"/>
      <c r="B1112" s="677"/>
      <c r="C1112" s="586"/>
      <c r="D1112" s="678"/>
      <c r="E1112" s="679"/>
      <c r="F1112" s="164"/>
      <c r="G1112" s="587"/>
      <c r="H1112" s="884" t="str">
        <f t="shared" si="57"/>
        <v xml:space="preserve"> </v>
      </c>
      <c r="I1112" s="157" t="str">
        <f t="shared" si="54"/>
        <v xml:space="preserve"> </v>
      </c>
      <c r="J1112" s="590" t="str">
        <f t="shared" si="55"/>
        <v xml:space="preserve"> </v>
      </c>
      <c r="K1112" s="591" t="str">
        <f t="shared" si="56"/>
        <v xml:space="preserve"> </v>
      </c>
    </row>
    <row r="1113" spans="1:11" ht="21" customHeight="1" x14ac:dyDescent="0.3">
      <c r="A1113" s="888"/>
      <c r="B1113" s="677"/>
      <c r="C1113" s="586"/>
      <c r="D1113" s="678"/>
      <c r="E1113" s="679"/>
      <c r="F1113" s="164"/>
      <c r="G1113" s="587"/>
      <c r="H1113" s="884" t="str">
        <f t="shared" si="57"/>
        <v xml:space="preserve"> </v>
      </c>
      <c r="I1113" s="157" t="str">
        <f t="shared" si="54"/>
        <v xml:space="preserve"> </v>
      </c>
      <c r="J1113" s="590" t="str">
        <f t="shared" si="55"/>
        <v xml:space="preserve"> </v>
      </c>
      <c r="K1113" s="591" t="str">
        <f t="shared" si="56"/>
        <v xml:space="preserve"> </v>
      </c>
    </row>
    <row r="1114" spans="1:11" ht="21" customHeight="1" x14ac:dyDescent="0.3">
      <c r="A1114" s="888"/>
      <c r="B1114" s="677"/>
      <c r="C1114" s="586"/>
      <c r="D1114" s="678"/>
      <c r="E1114" s="679"/>
      <c r="F1114" s="164"/>
      <c r="G1114" s="587"/>
      <c r="H1114" s="884" t="str">
        <f t="shared" si="57"/>
        <v xml:space="preserve"> </v>
      </c>
      <c r="I1114" s="157" t="str">
        <f t="shared" si="54"/>
        <v xml:space="preserve"> </v>
      </c>
      <c r="J1114" s="590" t="str">
        <f t="shared" si="55"/>
        <v xml:space="preserve"> </v>
      </c>
      <c r="K1114" s="591" t="str">
        <f t="shared" si="56"/>
        <v xml:space="preserve"> </v>
      </c>
    </row>
    <row r="1115" spans="1:11" ht="21" customHeight="1" x14ac:dyDescent="0.3">
      <c r="A1115" s="888"/>
      <c r="B1115" s="677"/>
      <c r="C1115" s="586"/>
      <c r="D1115" s="678"/>
      <c r="E1115" s="679"/>
      <c r="F1115" s="164"/>
      <c r="G1115" s="587"/>
      <c r="H1115" s="884" t="str">
        <f t="shared" si="57"/>
        <v xml:space="preserve"> </v>
      </c>
      <c r="I1115" s="157" t="str">
        <f t="shared" si="54"/>
        <v xml:space="preserve"> </v>
      </c>
      <c r="J1115" s="590" t="str">
        <f t="shared" si="55"/>
        <v xml:space="preserve"> </v>
      </c>
      <c r="K1115" s="591" t="str">
        <f t="shared" si="56"/>
        <v xml:space="preserve"> </v>
      </c>
    </row>
    <row r="1116" spans="1:11" ht="21" customHeight="1" x14ac:dyDescent="0.3">
      <c r="A1116" s="888"/>
      <c r="B1116" s="677"/>
      <c r="C1116" s="586"/>
      <c r="D1116" s="678"/>
      <c r="E1116" s="679"/>
      <c r="F1116" s="164"/>
      <c r="G1116" s="587"/>
      <c r="H1116" s="884" t="str">
        <f t="shared" si="57"/>
        <v xml:space="preserve"> </v>
      </c>
      <c r="I1116" s="157" t="str">
        <f t="shared" si="54"/>
        <v xml:space="preserve"> </v>
      </c>
      <c r="J1116" s="590" t="str">
        <f t="shared" si="55"/>
        <v xml:space="preserve"> </v>
      </c>
      <c r="K1116" s="591" t="str">
        <f t="shared" si="56"/>
        <v xml:space="preserve"> </v>
      </c>
    </row>
    <row r="1117" spans="1:11" ht="21" customHeight="1" x14ac:dyDescent="0.3">
      <c r="A1117" s="888"/>
      <c r="B1117" s="677"/>
      <c r="C1117" s="586"/>
      <c r="D1117" s="678"/>
      <c r="E1117" s="679"/>
      <c r="F1117" s="164"/>
      <c r="G1117" s="587"/>
      <c r="H1117" s="884" t="str">
        <f t="shared" si="57"/>
        <v xml:space="preserve"> </v>
      </c>
      <c r="I1117" s="157" t="str">
        <f t="shared" si="54"/>
        <v xml:space="preserve"> </v>
      </c>
      <c r="J1117" s="590" t="str">
        <f t="shared" si="55"/>
        <v xml:space="preserve"> </v>
      </c>
      <c r="K1117" s="591" t="str">
        <f t="shared" si="56"/>
        <v xml:space="preserve"> </v>
      </c>
    </row>
    <row r="1118" spans="1:11" ht="21" customHeight="1" x14ac:dyDescent="0.3">
      <c r="A1118" s="888"/>
      <c r="B1118" s="677"/>
      <c r="C1118" s="586"/>
      <c r="D1118" s="678"/>
      <c r="E1118" s="679"/>
      <c r="F1118" s="164"/>
      <c r="G1118" s="587"/>
      <c r="H1118" s="884" t="str">
        <f t="shared" si="57"/>
        <v xml:space="preserve"> </v>
      </c>
      <c r="I1118" s="157" t="str">
        <f t="shared" si="54"/>
        <v xml:space="preserve"> </v>
      </c>
      <c r="J1118" s="590" t="str">
        <f t="shared" si="55"/>
        <v xml:space="preserve"> </v>
      </c>
      <c r="K1118" s="591" t="str">
        <f t="shared" si="56"/>
        <v xml:space="preserve"> </v>
      </c>
    </row>
    <row r="1119" spans="1:11" ht="21" customHeight="1" x14ac:dyDescent="0.3">
      <c r="A1119" s="888"/>
      <c r="B1119" s="677"/>
      <c r="C1119" s="586"/>
      <c r="D1119" s="678"/>
      <c r="E1119" s="679"/>
      <c r="F1119" s="164"/>
      <c r="G1119" s="587"/>
      <c r="H1119" s="884" t="str">
        <f t="shared" si="57"/>
        <v xml:space="preserve"> </v>
      </c>
      <c r="I1119" s="157" t="str">
        <f t="shared" si="54"/>
        <v xml:space="preserve"> </v>
      </c>
      <c r="J1119" s="590" t="str">
        <f t="shared" si="55"/>
        <v xml:space="preserve"> </v>
      </c>
      <c r="K1119" s="591" t="str">
        <f t="shared" si="56"/>
        <v xml:space="preserve"> </v>
      </c>
    </row>
    <row r="1120" spans="1:11" ht="21" customHeight="1" x14ac:dyDescent="0.3">
      <c r="A1120" s="888"/>
      <c r="B1120" s="677"/>
      <c r="C1120" s="586"/>
      <c r="D1120" s="678"/>
      <c r="E1120" s="679"/>
      <c r="F1120" s="164"/>
      <c r="G1120" s="587"/>
      <c r="H1120" s="884" t="str">
        <f t="shared" si="57"/>
        <v xml:space="preserve"> </v>
      </c>
      <c r="I1120" s="157" t="str">
        <f t="shared" si="54"/>
        <v xml:space="preserve"> </v>
      </c>
      <c r="J1120" s="590" t="str">
        <f t="shared" si="55"/>
        <v xml:space="preserve"> </v>
      </c>
      <c r="K1120" s="591" t="str">
        <f t="shared" si="56"/>
        <v xml:space="preserve"> </v>
      </c>
    </row>
    <row r="1121" spans="1:11" ht="21" customHeight="1" x14ac:dyDescent="0.3">
      <c r="A1121" s="888"/>
      <c r="B1121" s="677"/>
      <c r="C1121" s="586"/>
      <c r="D1121" s="678"/>
      <c r="E1121" s="679"/>
      <c r="F1121" s="164"/>
      <c r="G1121" s="587"/>
      <c r="H1121" s="884" t="str">
        <f t="shared" si="57"/>
        <v xml:space="preserve"> </v>
      </c>
      <c r="I1121" s="157" t="str">
        <f t="shared" si="54"/>
        <v xml:space="preserve"> </v>
      </c>
      <c r="J1121" s="590" t="str">
        <f t="shared" si="55"/>
        <v xml:space="preserve"> </v>
      </c>
      <c r="K1121" s="591" t="str">
        <f t="shared" si="56"/>
        <v xml:space="preserve"> </v>
      </c>
    </row>
    <row r="1122" spans="1:11" ht="21" customHeight="1" x14ac:dyDescent="0.3">
      <c r="A1122" s="888"/>
      <c r="B1122" s="677"/>
      <c r="C1122" s="586"/>
      <c r="D1122" s="678"/>
      <c r="E1122" s="679"/>
      <c r="F1122" s="164"/>
      <c r="G1122" s="587"/>
      <c r="H1122" s="884" t="str">
        <f t="shared" si="57"/>
        <v xml:space="preserve"> </v>
      </c>
      <c r="I1122" s="157" t="str">
        <f t="shared" si="54"/>
        <v xml:space="preserve"> </v>
      </c>
      <c r="J1122" s="590" t="str">
        <f t="shared" si="55"/>
        <v xml:space="preserve"> </v>
      </c>
      <c r="K1122" s="591" t="str">
        <f t="shared" si="56"/>
        <v xml:space="preserve"> </v>
      </c>
    </row>
    <row r="1123" spans="1:11" ht="21" customHeight="1" x14ac:dyDescent="0.3">
      <c r="A1123" s="888"/>
      <c r="B1123" s="677"/>
      <c r="C1123" s="586"/>
      <c r="D1123" s="678"/>
      <c r="E1123" s="679"/>
      <c r="F1123" s="164"/>
      <c r="G1123" s="587"/>
      <c r="H1123" s="884" t="str">
        <f t="shared" si="57"/>
        <v xml:space="preserve"> </v>
      </c>
      <c r="I1123" s="157" t="str">
        <f t="shared" si="54"/>
        <v xml:space="preserve"> </v>
      </c>
      <c r="J1123" s="590" t="str">
        <f t="shared" si="55"/>
        <v xml:space="preserve"> </v>
      </c>
      <c r="K1123" s="591" t="str">
        <f t="shared" si="56"/>
        <v xml:space="preserve"> </v>
      </c>
    </row>
    <row r="1124" spans="1:11" ht="21" customHeight="1" x14ac:dyDescent="0.3">
      <c r="A1124" s="888"/>
      <c r="B1124" s="677"/>
      <c r="C1124" s="586"/>
      <c r="D1124" s="678"/>
      <c r="E1124" s="679"/>
      <c r="F1124" s="164"/>
      <c r="G1124" s="587"/>
      <c r="H1124" s="884" t="str">
        <f t="shared" si="57"/>
        <v xml:space="preserve"> </v>
      </c>
      <c r="I1124" s="157" t="str">
        <f t="shared" si="54"/>
        <v xml:space="preserve"> </v>
      </c>
      <c r="J1124" s="590" t="str">
        <f t="shared" si="55"/>
        <v xml:space="preserve"> </v>
      </c>
      <c r="K1124" s="591" t="str">
        <f t="shared" si="56"/>
        <v xml:space="preserve"> </v>
      </c>
    </row>
    <row r="1125" spans="1:11" ht="21" customHeight="1" x14ac:dyDescent="0.3">
      <c r="A1125" s="888"/>
      <c r="B1125" s="677"/>
      <c r="C1125" s="586"/>
      <c r="D1125" s="678"/>
      <c r="E1125" s="679"/>
      <c r="F1125" s="164"/>
      <c r="G1125" s="587"/>
      <c r="H1125" s="884" t="str">
        <f t="shared" si="57"/>
        <v xml:space="preserve"> </v>
      </c>
      <c r="I1125" s="157" t="str">
        <f t="shared" si="54"/>
        <v xml:space="preserve"> </v>
      </c>
      <c r="J1125" s="590" t="str">
        <f t="shared" si="55"/>
        <v xml:space="preserve"> </v>
      </c>
      <c r="K1125" s="591" t="str">
        <f t="shared" si="56"/>
        <v xml:space="preserve"> </v>
      </c>
    </row>
    <row r="1126" spans="1:11" ht="21" customHeight="1" x14ac:dyDescent="0.3">
      <c r="A1126" s="888"/>
      <c r="B1126" s="677"/>
      <c r="C1126" s="586"/>
      <c r="D1126" s="678"/>
      <c r="E1126" s="679"/>
      <c r="F1126" s="164"/>
      <c r="G1126" s="587"/>
      <c r="H1126" s="884" t="str">
        <f t="shared" si="57"/>
        <v xml:space="preserve"> </v>
      </c>
      <c r="I1126" s="157" t="str">
        <f t="shared" si="54"/>
        <v xml:space="preserve"> </v>
      </c>
      <c r="J1126" s="590" t="str">
        <f t="shared" si="55"/>
        <v xml:space="preserve"> </v>
      </c>
      <c r="K1126" s="591" t="str">
        <f t="shared" si="56"/>
        <v xml:space="preserve"> </v>
      </c>
    </row>
    <row r="1127" spans="1:11" ht="21" customHeight="1" x14ac:dyDescent="0.3">
      <c r="A1127" s="888"/>
      <c r="B1127" s="677"/>
      <c r="C1127" s="586"/>
      <c r="D1127" s="678"/>
      <c r="E1127" s="679"/>
      <c r="F1127" s="164"/>
      <c r="G1127" s="587"/>
      <c r="H1127" s="884" t="str">
        <f t="shared" si="57"/>
        <v xml:space="preserve"> </v>
      </c>
      <c r="I1127" s="157" t="str">
        <f t="shared" si="54"/>
        <v xml:space="preserve"> </v>
      </c>
      <c r="J1127" s="590" t="str">
        <f t="shared" si="55"/>
        <v xml:space="preserve"> </v>
      </c>
      <c r="K1127" s="591" t="str">
        <f t="shared" si="56"/>
        <v xml:space="preserve"> </v>
      </c>
    </row>
    <row r="1128" spans="1:11" ht="21" customHeight="1" x14ac:dyDescent="0.3">
      <c r="A1128" s="888"/>
      <c r="B1128" s="677"/>
      <c r="C1128" s="586"/>
      <c r="D1128" s="678"/>
      <c r="E1128" s="679"/>
      <c r="F1128" s="164"/>
      <c r="G1128" s="587"/>
      <c r="H1128" s="884" t="str">
        <f t="shared" si="57"/>
        <v xml:space="preserve"> </v>
      </c>
      <c r="I1128" s="157" t="str">
        <f t="shared" si="54"/>
        <v xml:space="preserve"> </v>
      </c>
      <c r="J1128" s="590" t="str">
        <f t="shared" si="55"/>
        <v xml:space="preserve"> </v>
      </c>
      <c r="K1128" s="591" t="str">
        <f t="shared" si="56"/>
        <v xml:space="preserve"> </v>
      </c>
    </row>
    <row r="1129" spans="1:11" ht="21" customHeight="1" x14ac:dyDescent="0.3">
      <c r="A1129" s="888"/>
      <c r="B1129" s="677"/>
      <c r="C1129" s="586"/>
      <c r="D1129" s="678"/>
      <c r="E1129" s="679"/>
      <c r="F1129" s="164"/>
      <c r="G1129" s="587"/>
      <c r="H1129" s="884" t="str">
        <f t="shared" si="57"/>
        <v xml:space="preserve"> </v>
      </c>
      <c r="I1129" s="157" t="str">
        <f t="shared" si="54"/>
        <v xml:space="preserve"> </v>
      </c>
      <c r="J1129" s="590" t="str">
        <f t="shared" si="55"/>
        <v xml:space="preserve"> </v>
      </c>
      <c r="K1129" s="591" t="str">
        <f t="shared" si="56"/>
        <v xml:space="preserve"> </v>
      </c>
    </row>
    <row r="1130" spans="1:11" ht="21" customHeight="1" x14ac:dyDescent="0.3">
      <c r="A1130" s="888"/>
      <c r="B1130" s="677"/>
      <c r="C1130" s="586"/>
      <c r="D1130" s="678"/>
      <c r="E1130" s="679"/>
      <c r="F1130" s="164"/>
      <c r="G1130" s="587"/>
      <c r="H1130" s="884" t="str">
        <f t="shared" si="57"/>
        <v xml:space="preserve"> </v>
      </c>
      <c r="I1130" s="157" t="str">
        <f t="shared" si="54"/>
        <v xml:space="preserve"> </v>
      </c>
      <c r="J1130" s="590" t="str">
        <f t="shared" si="55"/>
        <v xml:space="preserve"> </v>
      </c>
      <c r="K1130" s="591" t="str">
        <f t="shared" si="56"/>
        <v xml:space="preserve"> </v>
      </c>
    </row>
    <row r="1131" spans="1:11" ht="21" customHeight="1" x14ac:dyDescent="0.3">
      <c r="A1131" s="888"/>
      <c r="B1131" s="677"/>
      <c r="C1131" s="586"/>
      <c r="D1131" s="678"/>
      <c r="E1131" s="679"/>
      <c r="F1131" s="164"/>
      <c r="G1131" s="587"/>
      <c r="H1131" s="884" t="str">
        <f t="shared" si="57"/>
        <v xml:space="preserve"> </v>
      </c>
      <c r="I1131" s="157" t="str">
        <f t="shared" si="54"/>
        <v xml:space="preserve"> </v>
      </c>
      <c r="J1131" s="590" t="str">
        <f t="shared" si="55"/>
        <v xml:space="preserve"> </v>
      </c>
      <c r="K1131" s="591" t="str">
        <f t="shared" si="56"/>
        <v xml:space="preserve"> </v>
      </c>
    </row>
    <row r="1132" spans="1:11" ht="21" customHeight="1" x14ac:dyDescent="0.3">
      <c r="A1132" s="888"/>
      <c r="B1132" s="677"/>
      <c r="C1132" s="586"/>
      <c r="D1132" s="678"/>
      <c r="E1132" s="679"/>
      <c r="F1132" s="164"/>
      <c r="G1132" s="587"/>
      <c r="H1132" s="884" t="str">
        <f t="shared" si="57"/>
        <v xml:space="preserve"> </v>
      </c>
      <c r="I1132" s="157" t="str">
        <f t="shared" si="54"/>
        <v xml:space="preserve"> </v>
      </c>
      <c r="J1132" s="590" t="str">
        <f t="shared" si="55"/>
        <v xml:space="preserve"> </v>
      </c>
      <c r="K1132" s="591" t="str">
        <f t="shared" si="56"/>
        <v xml:space="preserve"> </v>
      </c>
    </row>
    <row r="1133" spans="1:11" ht="21" customHeight="1" x14ac:dyDescent="0.3">
      <c r="A1133" s="888"/>
      <c r="B1133" s="677"/>
      <c r="C1133" s="586"/>
      <c r="D1133" s="678"/>
      <c r="E1133" s="679"/>
      <c r="F1133" s="164"/>
      <c r="G1133" s="587"/>
      <c r="H1133" s="884" t="str">
        <f t="shared" si="57"/>
        <v xml:space="preserve"> </v>
      </c>
      <c r="I1133" s="157" t="str">
        <f t="shared" si="54"/>
        <v xml:space="preserve"> </v>
      </c>
      <c r="J1133" s="590" t="str">
        <f t="shared" si="55"/>
        <v xml:space="preserve"> </v>
      </c>
      <c r="K1133" s="591" t="str">
        <f t="shared" si="56"/>
        <v xml:space="preserve"> </v>
      </c>
    </row>
    <row r="1134" spans="1:11" ht="21" customHeight="1" x14ac:dyDescent="0.3">
      <c r="A1134" s="888"/>
      <c r="B1134" s="677"/>
      <c r="C1134" s="586"/>
      <c r="D1134" s="678"/>
      <c r="E1134" s="679"/>
      <c r="F1134" s="164"/>
      <c r="G1134" s="587"/>
      <c r="H1134" s="884" t="str">
        <f t="shared" si="57"/>
        <v xml:space="preserve"> </v>
      </c>
      <c r="I1134" s="157" t="str">
        <f t="shared" si="54"/>
        <v xml:space="preserve"> </v>
      </c>
      <c r="J1134" s="590" t="str">
        <f t="shared" si="55"/>
        <v xml:space="preserve"> </v>
      </c>
      <c r="K1134" s="591" t="str">
        <f t="shared" si="56"/>
        <v xml:space="preserve"> </v>
      </c>
    </row>
    <row r="1135" spans="1:11" ht="21" customHeight="1" x14ac:dyDescent="0.3">
      <c r="A1135" s="888"/>
      <c r="B1135" s="677"/>
      <c r="C1135" s="586"/>
      <c r="D1135" s="678"/>
      <c r="E1135" s="679"/>
      <c r="F1135" s="164"/>
      <c r="G1135" s="587"/>
      <c r="H1135" s="884" t="str">
        <f t="shared" si="57"/>
        <v xml:space="preserve"> </v>
      </c>
      <c r="I1135" s="157" t="str">
        <f t="shared" si="54"/>
        <v xml:space="preserve"> </v>
      </c>
      <c r="J1135" s="590" t="str">
        <f t="shared" si="55"/>
        <v xml:space="preserve"> </v>
      </c>
      <c r="K1135" s="591" t="str">
        <f t="shared" si="56"/>
        <v xml:space="preserve"> </v>
      </c>
    </row>
    <row r="1136" spans="1:11" ht="21" customHeight="1" x14ac:dyDescent="0.3">
      <c r="A1136" s="888"/>
      <c r="B1136" s="677"/>
      <c r="C1136" s="586"/>
      <c r="D1136" s="678"/>
      <c r="E1136" s="679"/>
      <c r="F1136" s="164"/>
      <c r="G1136" s="587"/>
      <c r="H1136" s="884" t="str">
        <f t="shared" si="57"/>
        <v xml:space="preserve"> </v>
      </c>
      <c r="I1136" s="157" t="str">
        <f t="shared" si="54"/>
        <v xml:space="preserve"> </v>
      </c>
      <c r="J1136" s="590" t="str">
        <f t="shared" si="55"/>
        <v xml:space="preserve"> </v>
      </c>
      <c r="K1136" s="591" t="str">
        <f t="shared" si="56"/>
        <v xml:space="preserve"> </v>
      </c>
    </row>
    <row r="1137" spans="1:11" ht="21" customHeight="1" x14ac:dyDescent="0.3">
      <c r="A1137" s="888"/>
      <c r="B1137" s="677"/>
      <c r="C1137" s="586"/>
      <c r="D1137" s="678"/>
      <c r="E1137" s="679"/>
      <c r="F1137" s="164"/>
      <c r="G1137" s="587"/>
      <c r="H1137" s="884" t="str">
        <f t="shared" si="57"/>
        <v xml:space="preserve"> </v>
      </c>
      <c r="I1137" s="157" t="str">
        <f t="shared" si="54"/>
        <v xml:space="preserve"> </v>
      </c>
      <c r="J1137" s="590" t="str">
        <f t="shared" si="55"/>
        <v xml:space="preserve"> </v>
      </c>
      <c r="K1137" s="591" t="str">
        <f t="shared" si="56"/>
        <v xml:space="preserve"> </v>
      </c>
    </row>
    <row r="1138" spans="1:11" ht="21" customHeight="1" x14ac:dyDescent="0.3">
      <c r="A1138" s="888"/>
      <c r="B1138" s="677"/>
      <c r="C1138" s="586"/>
      <c r="D1138" s="678"/>
      <c r="E1138" s="679"/>
      <c r="F1138" s="164"/>
      <c r="G1138" s="587"/>
      <c r="H1138" s="884" t="str">
        <f t="shared" si="57"/>
        <v xml:space="preserve"> </v>
      </c>
      <c r="I1138" s="157" t="str">
        <f t="shared" si="54"/>
        <v xml:space="preserve"> </v>
      </c>
      <c r="J1138" s="590" t="str">
        <f t="shared" si="55"/>
        <v xml:space="preserve"> </v>
      </c>
      <c r="K1138" s="591" t="str">
        <f t="shared" si="56"/>
        <v xml:space="preserve"> </v>
      </c>
    </row>
    <row r="1139" spans="1:11" ht="21" customHeight="1" x14ac:dyDescent="0.3">
      <c r="A1139" s="888"/>
      <c r="B1139" s="677"/>
      <c r="C1139" s="586"/>
      <c r="D1139" s="678"/>
      <c r="E1139" s="679"/>
      <c r="F1139" s="164"/>
      <c r="G1139" s="587"/>
      <c r="H1139" s="884" t="str">
        <f t="shared" si="57"/>
        <v xml:space="preserve"> </v>
      </c>
      <c r="I1139" s="157" t="str">
        <f t="shared" si="54"/>
        <v xml:space="preserve"> </v>
      </c>
      <c r="J1139" s="590" t="str">
        <f t="shared" si="55"/>
        <v xml:space="preserve"> </v>
      </c>
      <c r="K1139" s="591" t="str">
        <f t="shared" si="56"/>
        <v xml:space="preserve"> </v>
      </c>
    </row>
    <row r="1140" spans="1:11" ht="21" customHeight="1" x14ac:dyDescent="0.3">
      <c r="A1140" s="888"/>
      <c r="B1140" s="677"/>
      <c r="C1140" s="586"/>
      <c r="D1140" s="678"/>
      <c r="E1140" s="679"/>
      <c r="F1140" s="164"/>
      <c r="G1140" s="587"/>
      <c r="H1140" s="884" t="str">
        <f t="shared" si="57"/>
        <v xml:space="preserve"> </v>
      </c>
      <c r="I1140" s="157" t="str">
        <f t="shared" si="54"/>
        <v xml:space="preserve"> </v>
      </c>
      <c r="J1140" s="590" t="str">
        <f t="shared" si="55"/>
        <v xml:space="preserve"> </v>
      </c>
      <c r="K1140" s="591" t="str">
        <f t="shared" si="56"/>
        <v xml:space="preserve"> </v>
      </c>
    </row>
    <row r="1141" spans="1:11" ht="21" customHeight="1" x14ac:dyDescent="0.3">
      <c r="A1141" s="888"/>
      <c r="B1141" s="677"/>
      <c r="C1141" s="586"/>
      <c r="D1141" s="678"/>
      <c r="E1141" s="679"/>
      <c r="F1141" s="164"/>
      <c r="G1141" s="587"/>
      <c r="H1141" s="884" t="str">
        <f t="shared" si="57"/>
        <v xml:space="preserve"> </v>
      </c>
      <c r="I1141" s="157" t="str">
        <f t="shared" si="54"/>
        <v xml:space="preserve"> </v>
      </c>
      <c r="J1141" s="590" t="str">
        <f t="shared" si="55"/>
        <v xml:space="preserve"> </v>
      </c>
      <c r="K1141" s="591" t="str">
        <f t="shared" si="56"/>
        <v xml:space="preserve"> </v>
      </c>
    </row>
    <row r="1142" spans="1:11" ht="21" customHeight="1" x14ac:dyDescent="0.3">
      <c r="A1142" s="888"/>
      <c r="B1142" s="677"/>
      <c r="C1142" s="586"/>
      <c r="D1142" s="678"/>
      <c r="E1142" s="679"/>
      <c r="F1142" s="164"/>
      <c r="G1142" s="587"/>
      <c r="H1142" s="884" t="str">
        <f t="shared" si="57"/>
        <v xml:space="preserve"> </v>
      </c>
      <c r="I1142" s="157" t="str">
        <f t="shared" si="54"/>
        <v xml:space="preserve"> </v>
      </c>
      <c r="J1142" s="590" t="str">
        <f t="shared" si="55"/>
        <v xml:space="preserve"> </v>
      </c>
      <c r="K1142" s="591" t="str">
        <f t="shared" si="56"/>
        <v xml:space="preserve"> </v>
      </c>
    </row>
    <row r="1143" spans="1:11" ht="21" customHeight="1" x14ac:dyDescent="0.3">
      <c r="A1143" s="888"/>
      <c r="B1143" s="677"/>
      <c r="C1143" s="586"/>
      <c r="D1143" s="678"/>
      <c r="E1143" s="679"/>
      <c r="F1143" s="164"/>
      <c r="G1143" s="587"/>
      <c r="H1143" s="884" t="str">
        <f t="shared" si="57"/>
        <v xml:space="preserve"> </v>
      </c>
      <c r="I1143" s="157" t="str">
        <f t="shared" si="54"/>
        <v xml:space="preserve"> </v>
      </c>
      <c r="J1143" s="590" t="str">
        <f t="shared" si="55"/>
        <v xml:space="preserve"> </v>
      </c>
      <c r="K1143" s="591" t="str">
        <f t="shared" si="56"/>
        <v xml:space="preserve"> </v>
      </c>
    </row>
    <row r="1144" spans="1:11" ht="21" customHeight="1" x14ac:dyDescent="0.3">
      <c r="A1144" s="888"/>
      <c r="B1144" s="677"/>
      <c r="C1144" s="586"/>
      <c r="D1144" s="678"/>
      <c r="E1144" s="679"/>
      <c r="F1144" s="164"/>
      <c r="G1144" s="587"/>
      <c r="H1144" s="884" t="str">
        <f t="shared" si="57"/>
        <v xml:space="preserve"> </v>
      </c>
      <c r="I1144" s="157" t="str">
        <f t="shared" si="54"/>
        <v xml:space="preserve"> </v>
      </c>
      <c r="J1144" s="590" t="str">
        <f t="shared" si="55"/>
        <v xml:space="preserve"> </v>
      </c>
      <c r="K1144" s="591" t="str">
        <f t="shared" si="56"/>
        <v xml:space="preserve"> </v>
      </c>
    </row>
    <row r="1145" spans="1:11" ht="21" customHeight="1" x14ac:dyDescent="0.3">
      <c r="A1145" s="888"/>
      <c r="B1145" s="677"/>
      <c r="C1145" s="586"/>
      <c r="D1145" s="678"/>
      <c r="E1145" s="679"/>
      <c r="F1145" s="164"/>
      <c r="G1145" s="587"/>
      <c r="H1145" s="884" t="str">
        <f t="shared" si="57"/>
        <v xml:space="preserve"> </v>
      </c>
      <c r="I1145" s="157" t="str">
        <f t="shared" si="54"/>
        <v xml:space="preserve"> </v>
      </c>
      <c r="J1145" s="590" t="str">
        <f t="shared" si="55"/>
        <v xml:space="preserve"> </v>
      </c>
      <c r="K1145" s="591" t="str">
        <f t="shared" si="56"/>
        <v xml:space="preserve"> </v>
      </c>
    </row>
    <row r="1146" spans="1:11" ht="21" customHeight="1" x14ac:dyDescent="0.3">
      <c r="A1146" s="888"/>
      <c r="B1146" s="677"/>
      <c r="C1146" s="586"/>
      <c r="D1146" s="678"/>
      <c r="E1146" s="679"/>
      <c r="F1146" s="164"/>
      <c r="G1146" s="587"/>
      <c r="H1146" s="884" t="str">
        <f t="shared" si="57"/>
        <v xml:space="preserve"> </v>
      </c>
      <c r="I1146" s="157" t="str">
        <f t="shared" si="54"/>
        <v xml:space="preserve"> </v>
      </c>
      <c r="J1146" s="590" t="str">
        <f t="shared" si="55"/>
        <v xml:space="preserve"> </v>
      </c>
      <c r="K1146" s="591" t="str">
        <f t="shared" si="56"/>
        <v xml:space="preserve"> </v>
      </c>
    </row>
    <row r="1147" spans="1:11" ht="21" customHeight="1" x14ac:dyDescent="0.3">
      <c r="A1147" s="888"/>
      <c r="B1147" s="677"/>
      <c r="C1147" s="586"/>
      <c r="D1147" s="678"/>
      <c r="E1147" s="679"/>
      <c r="F1147" s="164"/>
      <c r="G1147" s="587"/>
      <c r="H1147" s="884" t="str">
        <f t="shared" si="57"/>
        <v xml:space="preserve"> </v>
      </c>
      <c r="I1147" s="157" t="str">
        <f t="shared" si="54"/>
        <v xml:space="preserve"> </v>
      </c>
      <c r="J1147" s="590" t="str">
        <f t="shared" si="55"/>
        <v xml:space="preserve"> </v>
      </c>
      <c r="K1147" s="591" t="str">
        <f t="shared" si="56"/>
        <v xml:space="preserve"> </v>
      </c>
    </row>
    <row r="1148" spans="1:11" ht="21" customHeight="1" x14ac:dyDescent="0.3">
      <c r="A1148" s="888"/>
      <c r="B1148" s="677"/>
      <c r="C1148" s="586"/>
      <c r="D1148" s="678"/>
      <c r="E1148" s="679"/>
      <c r="F1148" s="164"/>
      <c r="G1148" s="587"/>
      <c r="H1148" s="884" t="str">
        <f t="shared" si="57"/>
        <v xml:space="preserve"> </v>
      </c>
      <c r="I1148" s="157" t="str">
        <f t="shared" si="54"/>
        <v xml:space="preserve"> </v>
      </c>
      <c r="J1148" s="590" t="str">
        <f t="shared" si="55"/>
        <v xml:space="preserve"> </v>
      </c>
      <c r="K1148" s="591" t="str">
        <f t="shared" si="56"/>
        <v xml:space="preserve"> </v>
      </c>
    </row>
    <row r="1149" spans="1:11" ht="21" customHeight="1" x14ac:dyDescent="0.3">
      <c r="A1149" s="888"/>
      <c r="B1149" s="677"/>
      <c r="C1149" s="586"/>
      <c r="D1149" s="678"/>
      <c r="E1149" s="679"/>
      <c r="F1149" s="164"/>
      <c r="G1149" s="587"/>
      <c r="H1149" s="884" t="str">
        <f t="shared" si="57"/>
        <v xml:space="preserve"> </v>
      </c>
      <c r="I1149" s="157" t="str">
        <f t="shared" si="54"/>
        <v xml:space="preserve"> </v>
      </c>
      <c r="J1149" s="590" t="str">
        <f t="shared" si="55"/>
        <v xml:space="preserve"> </v>
      </c>
      <c r="K1149" s="591" t="str">
        <f t="shared" si="56"/>
        <v xml:space="preserve"> </v>
      </c>
    </row>
    <row r="1150" spans="1:11" ht="21" customHeight="1" x14ac:dyDescent="0.3">
      <c r="A1150" s="888"/>
      <c r="B1150" s="677"/>
      <c r="C1150" s="586"/>
      <c r="D1150" s="678"/>
      <c r="E1150" s="679"/>
      <c r="F1150" s="164"/>
      <c r="G1150" s="587"/>
      <c r="H1150" s="884" t="str">
        <f t="shared" si="57"/>
        <v xml:space="preserve"> </v>
      </c>
      <c r="I1150" s="157" t="str">
        <f t="shared" si="54"/>
        <v xml:space="preserve"> </v>
      </c>
      <c r="J1150" s="590" t="str">
        <f t="shared" si="55"/>
        <v xml:space="preserve"> </v>
      </c>
      <c r="K1150" s="591" t="str">
        <f t="shared" si="56"/>
        <v xml:space="preserve"> </v>
      </c>
    </row>
    <row r="1151" spans="1:11" ht="21" customHeight="1" x14ac:dyDescent="0.3">
      <c r="A1151" s="888"/>
      <c r="B1151" s="677"/>
      <c r="C1151" s="586"/>
      <c r="D1151" s="678"/>
      <c r="E1151" s="679"/>
      <c r="F1151" s="164"/>
      <c r="G1151" s="587"/>
      <c r="H1151" s="884" t="str">
        <f t="shared" si="57"/>
        <v xml:space="preserve"> </v>
      </c>
      <c r="I1151" s="157" t="str">
        <f t="shared" si="54"/>
        <v xml:space="preserve"> </v>
      </c>
      <c r="J1151" s="590" t="str">
        <f t="shared" si="55"/>
        <v xml:space="preserve"> </v>
      </c>
      <c r="K1151" s="591" t="str">
        <f t="shared" si="56"/>
        <v xml:space="preserve"> </v>
      </c>
    </row>
    <row r="1152" spans="1:11" ht="21" customHeight="1" x14ac:dyDescent="0.3">
      <c r="A1152" s="888"/>
      <c r="B1152" s="677"/>
      <c r="C1152" s="586"/>
      <c r="D1152" s="678"/>
      <c r="E1152" s="679"/>
      <c r="F1152" s="164"/>
      <c r="G1152" s="587"/>
      <c r="H1152" s="884" t="str">
        <f t="shared" si="57"/>
        <v xml:space="preserve"> </v>
      </c>
      <c r="I1152" s="157" t="str">
        <f t="shared" si="54"/>
        <v xml:space="preserve"> </v>
      </c>
      <c r="J1152" s="590" t="str">
        <f t="shared" si="55"/>
        <v xml:space="preserve"> </v>
      </c>
      <c r="K1152" s="591" t="str">
        <f t="shared" si="56"/>
        <v xml:space="preserve"> </v>
      </c>
    </row>
    <row r="1153" spans="1:11" ht="21" customHeight="1" x14ac:dyDescent="0.3">
      <c r="A1153" s="888"/>
      <c r="B1153" s="677"/>
      <c r="C1153" s="586"/>
      <c r="D1153" s="678"/>
      <c r="E1153" s="679"/>
      <c r="F1153" s="164"/>
      <c r="G1153" s="587"/>
      <c r="H1153" s="884" t="str">
        <f t="shared" si="57"/>
        <v xml:space="preserve"> </v>
      </c>
      <c r="I1153" s="157" t="str">
        <f t="shared" ref="I1153:I1216" si="58">IF($D1153="Заплыв №","РЕЗУЛЬТАТ"," ")</f>
        <v xml:space="preserve"> </v>
      </c>
      <c r="J1153" s="590" t="str">
        <f t="shared" ref="J1153:J1216" si="59">IF($D1153="Заплыв №","ФИНИШ"," ")</f>
        <v xml:space="preserve"> </v>
      </c>
      <c r="K1153" s="591" t="str">
        <f t="shared" ref="K1153:K1216" si="60">IF($D1153="Заплыв №","ПРИМ."," ")</f>
        <v xml:space="preserve"> </v>
      </c>
    </row>
    <row r="1154" spans="1:11" ht="21" customHeight="1" x14ac:dyDescent="0.3">
      <c r="A1154" s="888"/>
      <c r="B1154" s="677"/>
      <c r="C1154" s="586"/>
      <c r="D1154" s="678"/>
      <c r="E1154" s="679"/>
      <c r="F1154" s="164"/>
      <c r="G1154" s="587"/>
      <c r="H1154" s="884" t="str">
        <f t="shared" si="57"/>
        <v xml:space="preserve"> </v>
      </c>
      <c r="I1154" s="157" t="str">
        <f t="shared" si="58"/>
        <v xml:space="preserve"> </v>
      </c>
      <c r="J1154" s="590" t="str">
        <f t="shared" si="59"/>
        <v xml:space="preserve"> </v>
      </c>
      <c r="K1154" s="591" t="str">
        <f t="shared" si="60"/>
        <v xml:space="preserve"> </v>
      </c>
    </row>
    <row r="1155" spans="1:11" ht="21" customHeight="1" x14ac:dyDescent="0.3">
      <c r="A1155" s="888"/>
      <c r="B1155" s="677"/>
      <c r="C1155" s="586"/>
      <c r="D1155" s="678"/>
      <c r="E1155" s="679"/>
      <c r="F1155" s="164"/>
      <c r="G1155" s="587"/>
      <c r="H1155" s="884" t="str">
        <f t="shared" ref="H1155:H1218" si="61">IF(ISBLANK(A1155)," ",A1155)</f>
        <v xml:space="preserve"> </v>
      </c>
      <c r="I1155" s="157" t="str">
        <f t="shared" si="58"/>
        <v xml:space="preserve"> </v>
      </c>
      <c r="J1155" s="590" t="str">
        <f t="shared" si="59"/>
        <v xml:space="preserve"> </v>
      </c>
      <c r="K1155" s="591" t="str">
        <f t="shared" si="60"/>
        <v xml:space="preserve"> </v>
      </c>
    </row>
    <row r="1156" spans="1:11" ht="21" customHeight="1" x14ac:dyDescent="0.3">
      <c r="A1156" s="888"/>
      <c r="B1156" s="677"/>
      <c r="C1156" s="586"/>
      <c r="D1156" s="678"/>
      <c r="E1156" s="679"/>
      <c r="F1156" s="164"/>
      <c r="G1156" s="587"/>
      <c r="H1156" s="884" t="str">
        <f t="shared" si="61"/>
        <v xml:space="preserve"> </v>
      </c>
      <c r="I1156" s="157" t="str">
        <f t="shared" si="58"/>
        <v xml:space="preserve"> </v>
      </c>
      <c r="J1156" s="590" t="str">
        <f t="shared" si="59"/>
        <v xml:space="preserve"> </v>
      </c>
      <c r="K1156" s="591" t="str">
        <f t="shared" si="60"/>
        <v xml:space="preserve"> </v>
      </c>
    </row>
    <row r="1157" spans="1:11" ht="21" customHeight="1" x14ac:dyDescent="0.3">
      <c r="A1157" s="888"/>
      <c r="B1157" s="677"/>
      <c r="C1157" s="586"/>
      <c r="D1157" s="678"/>
      <c r="E1157" s="679"/>
      <c r="F1157" s="164"/>
      <c r="G1157" s="587"/>
      <c r="H1157" s="884" t="str">
        <f t="shared" si="61"/>
        <v xml:space="preserve"> </v>
      </c>
      <c r="I1157" s="157" t="str">
        <f t="shared" si="58"/>
        <v xml:space="preserve"> </v>
      </c>
      <c r="J1157" s="590" t="str">
        <f t="shared" si="59"/>
        <v xml:space="preserve"> </v>
      </c>
      <c r="K1157" s="591" t="str">
        <f t="shared" si="60"/>
        <v xml:space="preserve"> </v>
      </c>
    </row>
    <row r="1158" spans="1:11" ht="21" customHeight="1" x14ac:dyDescent="0.3">
      <c r="A1158" s="888"/>
      <c r="B1158" s="677"/>
      <c r="C1158" s="586"/>
      <c r="D1158" s="678"/>
      <c r="E1158" s="679"/>
      <c r="F1158" s="164"/>
      <c r="G1158" s="587"/>
      <c r="H1158" s="884" t="str">
        <f t="shared" si="61"/>
        <v xml:space="preserve"> </v>
      </c>
      <c r="I1158" s="157" t="str">
        <f t="shared" si="58"/>
        <v xml:space="preserve"> </v>
      </c>
      <c r="J1158" s="590" t="str">
        <f t="shared" si="59"/>
        <v xml:space="preserve"> </v>
      </c>
      <c r="K1158" s="591" t="str">
        <f t="shared" si="60"/>
        <v xml:space="preserve"> </v>
      </c>
    </row>
    <row r="1159" spans="1:11" ht="21" customHeight="1" x14ac:dyDescent="0.3">
      <c r="A1159" s="888"/>
      <c r="B1159" s="677"/>
      <c r="C1159" s="586"/>
      <c r="D1159" s="678"/>
      <c r="E1159" s="679"/>
      <c r="F1159" s="164"/>
      <c r="G1159" s="587"/>
      <c r="H1159" s="884" t="str">
        <f t="shared" si="61"/>
        <v xml:space="preserve"> </v>
      </c>
      <c r="I1159" s="157" t="str">
        <f t="shared" si="58"/>
        <v xml:space="preserve"> </v>
      </c>
      <c r="J1159" s="590" t="str">
        <f t="shared" si="59"/>
        <v xml:space="preserve"> </v>
      </c>
      <c r="K1159" s="591" t="str">
        <f t="shared" si="60"/>
        <v xml:space="preserve"> </v>
      </c>
    </row>
    <row r="1160" spans="1:11" ht="21" customHeight="1" x14ac:dyDescent="0.3">
      <c r="A1160" s="888"/>
      <c r="B1160" s="677"/>
      <c r="C1160" s="586"/>
      <c r="D1160" s="678"/>
      <c r="E1160" s="679"/>
      <c r="F1160" s="164"/>
      <c r="G1160" s="587"/>
      <c r="H1160" s="884" t="str">
        <f t="shared" si="61"/>
        <v xml:space="preserve"> </v>
      </c>
      <c r="I1160" s="157" t="str">
        <f t="shared" si="58"/>
        <v xml:space="preserve"> </v>
      </c>
      <c r="J1160" s="590" t="str">
        <f t="shared" si="59"/>
        <v xml:space="preserve"> </v>
      </c>
      <c r="K1160" s="591" t="str">
        <f t="shared" si="60"/>
        <v xml:space="preserve"> </v>
      </c>
    </row>
    <row r="1161" spans="1:11" ht="21" customHeight="1" x14ac:dyDescent="0.3">
      <c r="A1161" s="888"/>
      <c r="B1161" s="677"/>
      <c r="C1161" s="586"/>
      <c r="D1161" s="678"/>
      <c r="E1161" s="679"/>
      <c r="F1161" s="164"/>
      <c r="G1161" s="587"/>
      <c r="H1161" s="884" t="str">
        <f t="shared" si="61"/>
        <v xml:space="preserve"> </v>
      </c>
      <c r="I1161" s="157" t="str">
        <f t="shared" si="58"/>
        <v xml:space="preserve"> </v>
      </c>
      <c r="J1161" s="590" t="str">
        <f t="shared" si="59"/>
        <v xml:space="preserve"> </v>
      </c>
      <c r="K1161" s="591" t="str">
        <f t="shared" si="60"/>
        <v xml:space="preserve"> </v>
      </c>
    </row>
    <row r="1162" spans="1:11" ht="21" customHeight="1" x14ac:dyDescent="0.3">
      <c r="A1162" s="888"/>
      <c r="B1162" s="677"/>
      <c r="C1162" s="586"/>
      <c r="D1162" s="678"/>
      <c r="E1162" s="679"/>
      <c r="F1162" s="164"/>
      <c r="G1162" s="587"/>
      <c r="H1162" s="884" t="str">
        <f t="shared" si="61"/>
        <v xml:space="preserve"> </v>
      </c>
      <c r="I1162" s="157" t="str">
        <f t="shared" si="58"/>
        <v xml:space="preserve"> </v>
      </c>
      <c r="J1162" s="590" t="str">
        <f t="shared" si="59"/>
        <v xml:space="preserve"> </v>
      </c>
      <c r="K1162" s="591" t="str">
        <f t="shared" si="60"/>
        <v xml:space="preserve"> </v>
      </c>
    </row>
    <row r="1163" spans="1:11" ht="21" customHeight="1" x14ac:dyDescent="0.3">
      <c r="A1163" s="888"/>
      <c r="B1163" s="677"/>
      <c r="C1163" s="586"/>
      <c r="D1163" s="678"/>
      <c r="E1163" s="679"/>
      <c r="F1163" s="164"/>
      <c r="G1163" s="587"/>
      <c r="H1163" s="884" t="str">
        <f t="shared" si="61"/>
        <v xml:space="preserve"> </v>
      </c>
      <c r="I1163" s="157" t="str">
        <f t="shared" si="58"/>
        <v xml:space="preserve"> </v>
      </c>
      <c r="J1163" s="590" t="str">
        <f t="shared" si="59"/>
        <v xml:space="preserve"> </v>
      </c>
      <c r="K1163" s="591" t="str">
        <f t="shared" si="60"/>
        <v xml:space="preserve"> </v>
      </c>
    </row>
    <row r="1164" spans="1:11" ht="21" customHeight="1" x14ac:dyDescent="0.3">
      <c r="A1164" s="888"/>
      <c r="B1164" s="677"/>
      <c r="C1164" s="586"/>
      <c r="D1164" s="678"/>
      <c r="E1164" s="679"/>
      <c r="F1164" s="164"/>
      <c r="G1164" s="587"/>
      <c r="H1164" s="884" t="str">
        <f t="shared" si="61"/>
        <v xml:space="preserve"> </v>
      </c>
      <c r="I1164" s="157" t="str">
        <f t="shared" si="58"/>
        <v xml:space="preserve"> </v>
      </c>
      <c r="J1164" s="590" t="str">
        <f t="shared" si="59"/>
        <v xml:space="preserve"> </v>
      </c>
      <c r="K1164" s="591" t="str">
        <f t="shared" si="60"/>
        <v xml:space="preserve"> </v>
      </c>
    </row>
    <row r="1165" spans="1:11" ht="21" customHeight="1" x14ac:dyDescent="0.3">
      <c r="A1165" s="888"/>
      <c r="B1165" s="677"/>
      <c r="C1165" s="586"/>
      <c r="D1165" s="678"/>
      <c r="E1165" s="679"/>
      <c r="F1165" s="164"/>
      <c r="G1165" s="587"/>
      <c r="H1165" s="884" t="str">
        <f t="shared" si="61"/>
        <v xml:space="preserve"> </v>
      </c>
      <c r="I1165" s="157" t="str">
        <f t="shared" si="58"/>
        <v xml:space="preserve"> </v>
      </c>
      <c r="J1165" s="590" t="str">
        <f t="shared" si="59"/>
        <v xml:space="preserve"> </v>
      </c>
      <c r="K1165" s="591" t="str">
        <f t="shared" si="60"/>
        <v xml:space="preserve"> </v>
      </c>
    </row>
    <row r="1166" spans="1:11" ht="21" customHeight="1" x14ac:dyDescent="0.3">
      <c r="A1166" s="888"/>
      <c r="B1166" s="677"/>
      <c r="C1166" s="586"/>
      <c r="D1166" s="678"/>
      <c r="E1166" s="679"/>
      <c r="F1166" s="164"/>
      <c r="G1166" s="587"/>
      <c r="H1166" s="884" t="str">
        <f t="shared" si="61"/>
        <v xml:space="preserve"> </v>
      </c>
      <c r="I1166" s="157" t="str">
        <f t="shared" si="58"/>
        <v xml:space="preserve"> </v>
      </c>
      <c r="J1166" s="590" t="str">
        <f t="shared" si="59"/>
        <v xml:space="preserve"> </v>
      </c>
      <c r="K1166" s="591" t="str">
        <f t="shared" si="60"/>
        <v xml:space="preserve"> </v>
      </c>
    </row>
    <row r="1167" spans="1:11" ht="21" customHeight="1" x14ac:dyDescent="0.3">
      <c r="A1167" s="888"/>
      <c r="B1167" s="677"/>
      <c r="C1167" s="586"/>
      <c r="D1167" s="678"/>
      <c r="E1167" s="679"/>
      <c r="F1167" s="164"/>
      <c r="G1167" s="587"/>
      <c r="H1167" s="884" t="str">
        <f t="shared" si="61"/>
        <v xml:space="preserve"> </v>
      </c>
      <c r="I1167" s="157" t="str">
        <f t="shared" si="58"/>
        <v xml:space="preserve"> </v>
      </c>
      <c r="J1167" s="590" t="str">
        <f t="shared" si="59"/>
        <v xml:space="preserve"> </v>
      </c>
      <c r="K1167" s="591" t="str">
        <f t="shared" si="60"/>
        <v xml:space="preserve"> </v>
      </c>
    </row>
    <row r="1168" spans="1:11" ht="21" customHeight="1" x14ac:dyDescent="0.3">
      <c r="A1168" s="888"/>
      <c r="B1168" s="677"/>
      <c r="C1168" s="586"/>
      <c r="D1168" s="678"/>
      <c r="E1168" s="679"/>
      <c r="F1168" s="164"/>
      <c r="G1168" s="587"/>
      <c r="H1168" s="884" t="str">
        <f t="shared" si="61"/>
        <v xml:space="preserve"> </v>
      </c>
      <c r="I1168" s="157" t="str">
        <f t="shared" si="58"/>
        <v xml:space="preserve"> </v>
      </c>
      <c r="J1168" s="590" t="str">
        <f t="shared" si="59"/>
        <v xml:space="preserve"> </v>
      </c>
      <c r="K1168" s="591" t="str">
        <f t="shared" si="60"/>
        <v xml:space="preserve"> </v>
      </c>
    </row>
    <row r="1169" spans="1:11" ht="21" customHeight="1" x14ac:dyDescent="0.3">
      <c r="A1169" s="888"/>
      <c r="B1169" s="677"/>
      <c r="C1169" s="586"/>
      <c r="D1169" s="678"/>
      <c r="E1169" s="679"/>
      <c r="F1169" s="164"/>
      <c r="G1169" s="587"/>
      <c r="H1169" s="884" t="str">
        <f t="shared" si="61"/>
        <v xml:space="preserve"> </v>
      </c>
      <c r="I1169" s="157" t="str">
        <f t="shared" si="58"/>
        <v xml:space="preserve"> </v>
      </c>
      <c r="J1169" s="590" t="str">
        <f t="shared" si="59"/>
        <v xml:space="preserve"> </v>
      </c>
      <c r="K1169" s="591" t="str">
        <f t="shared" si="60"/>
        <v xml:space="preserve"> </v>
      </c>
    </row>
    <row r="1170" spans="1:11" ht="21" customHeight="1" x14ac:dyDescent="0.3">
      <c r="A1170" s="888"/>
      <c r="B1170" s="677"/>
      <c r="C1170" s="586"/>
      <c r="D1170" s="678"/>
      <c r="E1170" s="679"/>
      <c r="F1170" s="164"/>
      <c r="G1170" s="587"/>
      <c r="H1170" s="884" t="str">
        <f t="shared" si="61"/>
        <v xml:space="preserve"> </v>
      </c>
      <c r="I1170" s="157" t="str">
        <f t="shared" si="58"/>
        <v xml:space="preserve"> </v>
      </c>
      <c r="J1170" s="590" t="str">
        <f t="shared" si="59"/>
        <v xml:space="preserve"> </v>
      </c>
      <c r="K1170" s="591" t="str">
        <f t="shared" si="60"/>
        <v xml:space="preserve"> </v>
      </c>
    </row>
    <row r="1171" spans="1:11" ht="21" customHeight="1" x14ac:dyDescent="0.3">
      <c r="A1171" s="888"/>
      <c r="B1171" s="677"/>
      <c r="C1171" s="586"/>
      <c r="D1171" s="678"/>
      <c r="E1171" s="679"/>
      <c r="F1171" s="164"/>
      <c r="G1171" s="587"/>
      <c r="H1171" s="884" t="str">
        <f t="shared" si="61"/>
        <v xml:space="preserve"> </v>
      </c>
      <c r="I1171" s="157" t="str">
        <f t="shared" si="58"/>
        <v xml:space="preserve"> </v>
      </c>
      <c r="J1171" s="590" t="str">
        <f t="shared" si="59"/>
        <v xml:space="preserve"> </v>
      </c>
      <c r="K1171" s="591" t="str">
        <f t="shared" si="60"/>
        <v xml:space="preserve"> </v>
      </c>
    </row>
    <row r="1172" spans="1:11" ht="21" customHeight="1" x14ac:dyDescent="0.3">
      <c r="A1172" s="888"/>
      <c r="B1172" s="677"/>
      <c r="C1172" s="586"/>
      <c r="D1172" s="678"/>
      <c r="E1172" s="679"/>
      <c r="F1172" s="164"/>
      <c r="G1172" s="587"/>
      <c r="H1172" s="884" t="str">
        <f t="shared" si="61"/>
        <v xml:space="preserve"> </v>
      </c>
      <c r="I1172" s="157" t="str">
        <f t="shared" si="58"/>
        <v xml:space="preserve"> </v>
      </c>
      <c r="J1172" s="590" t="str">
        <f t="shared" si="59"/>
        <v xml:space="preserve"> </v>
      </c>
      <c r="K1172" s="591" t="str">
        <f t="shared" si="60"/>
        <v xml:space="preserve"> </v>
      </c>
    </row>
    <row r="1173" spans="1:11" ht="21" customHeight="1" x14ac:dyDescent="0.3">
      <c r="A1173" s="888"/>
      <c r="B1173" s="677"/>
      <c r="C1173" s="586"/>
      <c r="D1173" s="678"/>
      <c r="E1173" s="679"/>
      <c r="F1173" s="164"/>
      <c r="G1173" s="587"/>
      <c r="H1173" s="884" t="str">
        <f t="shared" si="61"/>
        <v xml:space="preserve"> </v>
      </c>
      <c r="I1173" s="157" t="str">
        <f t="shared" si="58"/>
        <v xml:space="preserve"> </v>
      </c>
      <c r="J1173" s="590" t="str">
        <f t="shared" si="59"/>
        <v xml:space="preserve"> </v>
      </c>
      <c r="K1173" s="591" t="str">
        <f t="shared" si="60"/>
        <v xml:space="preserve"> </v>
      </c>
    </row>
    <row r="1174" spans="1:11" ht="21" customHeight="1" x14ac:dyDescent="0.3">
      <c r="A1174" s="888"/>
      <c r="B1174" s="677"/>
      <c r="C1174" s="586"/>
      <c r="D1174" s="678"/>
      <c r="E1174" s="679"/>
      <c r="F1174" s="164"/>
      <c r="G1174" s="587"/>
      <c r="H1174" s="884" t="str">
        <f t="shared" si="61"/>
        <v xml:space="preserve"> </v>
      </c>
      <c r="I1174" s="157" t="str">
        <f t="shared" si="58"/>
        <v xml:space="preserve"> </v>
      </c>
      <c r="J1174" s="590" t="str">
        <f t="shared" si="59"/>
        <v xml:space="preserve"> </v>
      </c>
      <c r="K1174" s="591" t="str">
        <f t="shared" si="60"/>
        <v xml:space="preserve"> </v>
      </c>
    </row>
    <row r="1175" spans="1:11" ht="21" customHeight="1" x14ac:dyDescent="0.3">
      <c r="A1175" s="888"/>
      <c r="B1175" s="677"/>
      <c r="C1175" s="586"/>
      <c r="D1175" s="678"/>
      <c r="E1175" s="679"/>
      <c r="F1175" s="164"/>
      <c r="G1175" s="587"/>
      <c r="H1175" s="884" t="str">
        <f t="shared" si="61"/>
        <v xml:space="preserve"> </v>
      </c>
      <c r="I1175" s="157" t="str">
        <f t="shared" si="58"/>
        <v xml:space="preserve"> </v>
      </c>
      <c r="J1175" s="590" t="str">
        <f t="shared" si="59"/>
        <v xml:space="preserve"> </v>
      </c>
      <c r="K1175" s="591" t="str">
        <f t="shared" si="60"/>
        <v xml:space="preserve"> </v>
      </c>
    </row>
    <row r="1176" spans="1:11" ht="21" customHeight="1" x14ac:dyDescent="0.3">
      <c r="A1176" s="888"/>
      <c r="B1176" s="677"/>
      <c r="C1176" s="586"/>
      <c r="D1176" s="678"/>
      <c r="E1176" s="679"/>
      <c r="F1176" s="164"/>
      <c r="G1176" s="587"/>
      <c r="H1176" s="884" t="str">
        <f t="shared" si="61"/>
        <v xml:space="preserve"> </v>
      </c>
      <c r="I1176" s="157" t="str">
        <f t="shared" si="58"/>
        <v xml:space="preserve"> </v>
      </c>
      <c r="J1176" s="590" t="str">
        <f t="shared" si="59"/>
        <v xml:space="preserve"> </v>
      </c>
      <c r="K1176" s="591" t="str">
        <f t="shared" si="60"/>
        <v xml:space="preserve"> </v>
      </c>
    </row>
    <row r="1177" spans="1:11" ht="21" customHeight="1" x14ac:dyDescent="0.3">
      <c r="A1177" s="888"/>
      <c r="B1177" s="677"/>
      <c r="C1177" s="586"/>
      <c r="D1177" s="678"/>
      <c r="E1177" s="679"/>
      <c r="F1177" s="164"/>
      <c r="G1177" s="587"/>
      <c r="H1177" s="884" t="str">
        <f t="shared" si="61"/>
        <v xml:space="preserve"> </v>
      </c>
      <c r="I1177" s="157" t="str">
        <f t="shared" si="58"/>
        <v xml:space="preserve"> </v>
      </c>
      <c r="J1177" s="590" t="str">
        <f t="shared" si="59"/>
        <v xml:space="preserve"> </v>
      </c>
      <c r="K1177" s="591" t="str">
        <f t="shared" si="60"/>
        <v xml:space="preserve"> </v>
      </c>
    </row>
    <row r="1178" spans="1:11" ht="21" customHeight="1" x14ac:dyDescent="0.3">
      <c r="A1178" s="888"/>
      <c r="B1178" s="677"/>
      <c r="C1178" s="586"/>
      <c r="D1178" s="678"/>
      <c r="E1178" s="679"/>
      <c r="F1178" s="164"/>
      <c r="G1178" s="587"/>
      <c r="H1178" s="884" t="str">
        <f t="shared" si="61"/>
        <v xml:space="preserve"> </v>
      </c>
      <c r="I1178" s="157" t="str">
        <f t="shared" si="58"/>
        <v xml:space="preserve"> </v>
      </c>
      <c r="J1178" s="590" t="str">
        <f t="shared" si="59"/>
        <v xml:space="preserve"> </v>
      </c>
      <c r="K1178" s="591" t="str">
        <f t="shared" si="60"/>
        <v xml:space="preserve"> </v>
      </c>
    </row>
    <row r="1179" spans="1:11" ht="21" customHeight="1" x14ac:dyDescent="0.3">
      <c r="A1179" s="888"/>
      <c r="B1179" s="677"/>
      <c r="C1179" s="586"/>
      <c r="D1179" s="678"/>
      <c r="E1179" s="679"/>
      <c r="F1179" s="164"/>
      <c r="G1179" s="587"/>
      <c r="H1179" s="884" t="str">
        <f t="shared" si="61"/>
        <v xml:space="preserve"> </v>
      </c>
      <c r="I1179" s="157" t="str">
        <f t="shared" si="58"/>
        <v xml:space="preserve"> </v>
      </c>
      <c r="J1179" s="590" t="str">
        <f t="shared" si="59"/>
        <v xml:space="preserve"> </v>
      </c>
      <c r="K1179" s="591" t="str">
        <f t="shared" si="60"/>
        <v xml:space="preserve"> </v>
      </c>
    </row>
    <row r="1180" spans="1:11" ht="21" customHeight="1" x14ac:dyDescent="0.3">
      <c r="A1180" s="888"/>
      <c r="B1180" s="677"/>
      <c r="C1180" s="586"/>
      <c r="D1180" s="678"/>
      <c r="E1180" s="679"/>
      <c r="F1180" s="164"/>
      <c r="G1180" s="587"/>
      <c r="H1180" s="884" t="str">
        <f t="shared" si="61"/>
        <v xml:space="preserve"> </v>
      </c>
      <c r="I1180" s="157" t="str">
        <f t="shared" si="58"/>
        <v xml:space="preserve"> </v>
      </c>
      <c r="J1180" s="590" t="str">
        <f t="shared" si="59"/>
        <v xml:space="preserve"> </v>
      </c>
      <c r="K1180" s="591" t="str">
        <f t="shared" si="60"/>
        <v xml:space="preserve"> </v>
      </c>
    </row>
    <row r="1181" spans="1:11" ht="21" customHeight="1" x14ac:dyDescent="0.3">
      <c r="A1181" s="888"/>
      <c r="B1181" s="677"/>
      <c r="C1181" s="586"/>
      <c r="D1181" s="678"/>
      <c r="E1181" s="679"/>
      <c r="F1181" s="164"/>
      <c r="G1181" s="587"/>
      <c r="H1181" s="884" t="str">
        <f t="shared" si="61"/>
        <v xml:space="preserve"> </v>
      </c>
      <c r="I1181" s="157" t="str">
        <f t="shared" si="58"/>
        <v xml:space="preserve"> </v>
      </c>
      <c r="J1181" s="590" t="str">
        <f t="shared" si="59"/>
        <v xml:space="preserve"> </v>
      </c>
      <c r="K1181" s="591" t="str">
        <f t="shared" si="60"/>
        <v xml:space="preserve"> </v>
      </c>
    </row>
    <row r="1182" spans="1:11" ht="21" customHeight="1" x14ac:dyDescent="0.3">
      <c r="A1182" s="888"/>
      <c r="B1182" s="677"/>
      <c r="C1182" s="586"/>
      <c r="D1182" s="678"/>
      <c r="E1182" s="679"/>
      <c r="F1182" s="164"/>
      <c r="G1182" s="587"/>
      <c r="H1182" s="884" t="str">
        <f t="shared" si="61"/>
        <v xml:space="preserve"> </v>
      </c>
      <c r="I1182" s="157" t="str">
        <f t="shared" si="58"/>
        <v xml:space="preserve"> </v>
      </c>
      <c r="J1182" s="590" t="str">
        <f t="shared" si="59"/>
        <v xml:space="preserve"> </v>
      </c>
      <c r="K1182" s="591" t="str">
        <f t="shared" si="60"/>
        <v xml:space="preserve"> </v>
      </c>
    </row>
    <row r="1183" spans="1:11" ht="21" customHeight="1" x14ac:dyDescent="0.3">
      <c r="A1183" s="888"/>
      <c r="B1183" s="677"/>
      <c r="C1183" s="586"/>
      <c r="D1183" s="678"/>
      <c r="E1183" s="679"/>
      <c r="F1183" s="164"/>
      <c r="G1183" s="587"/>
      <c r="H1183" s="884" t="str">
        <f t="shared" si="61"/>
        <v xml:space="preserve"> </v>
      </c>
      <c r="I1183" s="157" t="str">
        <f t="shared" si="58"/>
        <v xml:space="preserve"> </v>
      </c>
      <c r="J1183" s="590" t="str">
        <f t="shared" si="59"/>
        <v xml:space="preserve"> </v>
      </c>
      <c r="K1183" s="591" t="str">
        <f t="shared" si="60"/>
        <v xml:space="preserve"> </v>
      </c>
    </row>
    <row r="1184" spans="1:11" ht="21" customHeight="1" x14ac:dyDescent="0.3">
      <c r="A1184" s="888"/>
      <c r="B1184" s="677"/>
      <c r="C1184" s="586"/>
      <c r="D1184" s="678"/>
      <c r="E1184" s="679"/>
      <c r="F1184" s="164"/>
      <c r="G1184" s="587"/>
      <c r="H1184" s="884" t="str">
        <f t="shared" si="61"/>
        <v xml:space="preserve"> </v>
      </c>
      <c r="I1184" s="157" t="str">
        <f t="shared" si="58"/>
        <v xml:space="preserve"> </v>
      </c>
      <c r="J1184" s="590" t="str">
        <f t="shared" si="59"/>
        <v xml:space="preserve"> </v>
      </c>
      <c r="K1184" s="591" t="str">
        <f t="shared" si="60"/>
        <v xml:space="preserve"> </v>
      </c>
    </row>
    <row r="1185" spans="1:11" ht="21" customHeight="1" x14ac:dyDescent="0.3">
      <c r="A1185" s="888"/>
      <c r="B1185" s="677"/>
      <c r="C1185" s="586"/>
      <c r="D1185" s="678"/>
      <c r="E1185" s="679"/>
      <c r="F1185" s="164"/>
      <c r="G1185" s="587"/>
      <c r="H1185" s="884" t="str">
        <f t="shared" si="61"/>
        <v xml:space="preserve"> </v>
      </c>
      <c r="I1185" s="157" t="str">
        <f t="shared" si="58"/>
        <v xml:space="preserve"> </v>
      </c>
      <c r="J1185" s="590" t="str">
        <f t="shared" si="59"/>
        <v xml:space="preserve"> </v>
      </c>
      <c r="K1185" s="591" t="str">
        <f t="shared" si="60"/>
        <v xml:space="preserve"> </v>
      </c>
    </row>
    <row r="1186" spans="1:11" ht="21" customHeight="1" x14ac:dyDescent="0.3">
      <c r="A1186" s="888"/>
      <c r="B1186" s="677"/>
      <c r="C1186" s="586"/>
      <c r="D1186" s="678"/>
      <c r="E1186" s="679"/>
      <c r="F1186" s="164"/>
      <c r="G1186" s="587"/>
      <c r="H1186" s="884" t="str">
        <f t="shared" si="61"/>
        <v xml:space="preserve"> </v>
      </c>
      <c r="I1186" s="157" t="str">
        <f t="shared" si="58"/>
        <v xml:space="preserve"> </v>
      </c>
      <c r="J1186" s="590" t="str">
        <f t="shared" si="59"/>
        <v xml:space="preserve"> </v>
      </c>
      <c r="K1186" s="591" t="str">
        <f t="shared" si="60"/>
        <v xml:space="preserve"> </v>
      </c>
    </row>
    <row r="1187" spans="1:11" ht="21" customHeight="1" x14ac:dyDescent="0.3">
      <c r="A1187" s="888"/>
      <c r="B1187" s="677"/>
      <c r="C1187" s="586"/>
      <c r="D1187" s="678"/>
      <c r="E1187" s="679"/>
      <c r="F1187" s="164"/>
      <c r="G1187" s="587"/>
      <c r="H1187" s="884" t="str">
        <f t="shared" si="61"/>
        <v xml:space="preserve"> </v>
      </c>
      <c r="I1187" s="157" t="str">
        <f t="shared" si="58"/>
        <v xml:space="preserve"> </v>
      </c>
      <c r="J1187" s="590" t="str">
        <f t="shared" si="59"/>
        <v xml:space="preserve"> </v>
      </c>
      <c r="K1187" s="591" t="str">
        <f t="shared" si="60"/>
        <v xml:space="preserve"> </v>
      </c>
    </row>
    <row r="1188" spans="1:11" ht="21" customHeight="1" x14ac:dyDescent="0.3">
      <c r="A1188" s="888"/>
      <c r="B1188" s="677"/>
      <c r="C1188" s="586"/>
      <c r="D1188" s="678"/>
      <c r="E1188" s="679"/>
      <c r="F1188" s="164"/>
      <c r="G1188" s="587"/>
      <c r="H1188" s="884" t="str">
        <f t="shared" si="61"/>
        <v xml:space="preserve"> </v>
      </c>
      <c r="I1188" s="157" t="str">
        <f t="shared" si="58"/>
        <v xml:space="preserve"> </v>
      </c>
      <c r="J1188" s="590" t="str">
        <f t="shared" si="59"/>
        <v xml:space="preserve"> </v>
      </c>
      <c r="K1188" s="591" t="str">
        <f t="shared" si="60"/>
        <v xml:space="preserve"> </v>
      </c>
    </row>
    <row r="1189" spans="1:11" ht="21" customHeight="1" x14ac:dyDescent="0.3">
      <c r="A1189" s="888"/>
      <c r="B1189" s="677"/>
      <c r="C1189" s="586"/>
      <c r="D1189" s="678"/>
      <c r="E1189" s="679"/>
      <c r="F1189" s="164"/>
      <c r="G1189" s="587"/>
      <c r="H1189" s="884" t="str">
        <f t="shared" si="61"/>
        <v xml:space="preserve"> </v>
      </c>
      <c r="I1189" s="157" t="str">
        <f t="shared" si="58"/>
        <v xml:space="preserve"> </v>
      </c>
      <c r="J1189" s="590" t="str">
        <f t="shared" si="59"/>
        <v xml:space="preserve"> </v>
      </c>
      <c r="K1189" s="591" t="str">
        <f t="shared" si="60"/>
        <v xml:space="preserve"> </v>
      </c>
    </row>
    <row r="1190" spans="1:11" ht="21" customHeight="1" x14ac:dyDescent="0.3">
      <c r="A1190" s="888"/>
      <c r="B1190" s="677"/>
      <c r="C1190" s="586"/>
      <c r="D1190" s="678"/>
      <c r="E1190" s="679"/>
      <c r="F1190" s="164"/>
      <c r="G1190" s="587"/>
      <c r="H1190" s="884" t="str">
        <f t="shared" si="61"/>
        <v xml:space="preserve"> </v>
      </c>
      <c r="I1190" s="157" t="str">
        <f t="shared" si="58"/>
        <v xml:space="preserve"> </v>
      </c>
      <c r="J1190" s="590" t="str">
        <f t="shared" si="59"/>
        <v xml:space="preserve"> </v>
      </c>
      <c r="K1190" s="591" t="str">
        <f t="shared" si="60"/>
        <v xml:space="preserve"> </v>
      </c>
    </row>
    <row r="1191" spans="1:11" ht="21" customHeight="1" x14ac:dyDescent="0.3">
      <c r="A1191" s="888"/>
      <c r="B1191" s="677"/>
      <c r="C1191" s="586"/>
      <c r="D1191" s="678"/>
      <c r="E1191" s="679"/>
      <c r="F1191" s="164"/>
      <c r="G1191" s="587"/>
      <c r="H1191" s="884" t="str">
        <f t="shared" si="61"/>
        <v xml:space="preserve"> </v>
      </c>
      <c r="I1191" s="157" t="str">
        <f t="shared" si="58"/>
        <v xml:space="preserve"> </v>
      </c>
      <c r="J1191" s="590" t="str">
        <f t="shared" si="59"/>
        <v xml:space="preserve"> </v>
      </c>
      <c r="K1191" s="591" t="str">
        <f t="shared" si="60"/>
        <v xml:space="preserve"> </v>
      </c>
    </row>
    <row r="1192" spans="1:11" ht="21" customHeight="1" x14ac:dyDescent="0.3">
      <c r="A1192" s="888"/>
      <c r="B1192" s="677"/>
      <c r="C1192" s="586"/>
      <c r="D1192" s="678"/>
      <c r="E1192" s="679"/>
      <c r="F1192" s="164"/>
      <c r="G1192" s="587"/>
      <c r="H1192" s="884" t="str">
        <f t="shared" si="61"/>
        <v xml:space="preserve"> </v>
      </c>
      <c r="I1192" s="157" t="str">
        <f t="shared" si="58"/>
        <v xml:space="preserve"> </v>
      </c>
      <c r="J1192" s="590" t="str">
        <f t="shared" si="59"/>
        <v xml:space="preserve"> </v>
      </c>
      <c r="K1192" s="591" t="str">
        <f t="shared" si="60"/>
        <v xml:space="preserve"> </v>
      </c>
    </row>
    <row r="1193" spans="1:11" ht="21" customHeight="1" x14ac:dyDescent="0.3">
      <c r="A1193" s="888"/>
      <c r="B1193" s="677"/>
      <c r="C1193" s="586"/>
      <c r="D1193" s="678"/>
      <c r="E1193" s="679"/>
      <c r="F1193" s="164"/>
      <c r="G1193" s="587"/>
      <c r="H1193" s="884" t="str">
        <f t="shared" si="61"/>
        <v xml:space="preserve"> </v>
      </c>
      <c r="I1193" s="157" t="str">
        <f t="shared" si="58"/>
        <v xml:space="preserve"> </v>
      </c>
      <c r="J1193" s="590" t="str">
        <f t="shared" si="59"/>
        <v xml:space="preserve"> </v>
      </c>
      <c r="K1193" s="591" t="str">
        <f t="shared" si="60"/>
        <v xml:space="preserve"> </v>
      </c>
    </row>
    <row r="1194" spans="1:11" ht="21" customHeight="1" x14ac:dyDescent="0.3">
      <c r="A1194" s="888"/>
      <c r="B1194" s="677"/>
      <c r="C1194" s="586"/>
      <c r="D1194" s="678"/>
      <c r="E1194" s="679"/>
      <c r="F1194" s="164"/>
      <c r="G1194" s="587"/>
      <c r="H1194" s="884" t="str">
        <f t="shared" si="61"/>
        <v xml:space="preserve"> </v>
      </c>
      <c r="I1194" s="157" t="str">
        <f t="shared" si="58"/>
        <v xml:space="preserve"> </v>
      </c>
      <c r="J1194" s="590" t="str">
        <f t="shared" si="59"/>
        <v xml:space="preserve"> </v>
      </c>
      <c r="K1194" s="591" t="str">
        <f t="shared" si="60"/>
        <v xml:space="preserve"> </v>
      </c>
    </row>
    <row r="1195" spans="1:11" ht="21" customHeight="1" x14ac:dyDescent="0.3">
      <c r="A1195" s="888"/>
      <c r="B1195" s="677"/>
      <c r="C1195" s="586"/>
      <c r="D1195" s="678"/>
      <c r="E1195" s="679"/>
      <c r="F1195" s="164"/>
      <c r="G1195" s="587"/>
      <c r="H1195" s="884" t="str">
        <f t="shared" si="61"/>
        <v xml:space="preserve"> </v>
      </c>
      <c r="I1195" s="157" t="str">
        <f t="shared" si="58"/>
        <v xml:space="preserve"> </v>
      </c>
      <c r="J1195" s="590" t="str">
        <f t="shared" si="59"/>
        <v xml:space="preserve"> </v>
      </c>
      <c r="K1195" s="591" t="str">
        <f t="shared" si="60"/>
        <v xml:space="preserve"> </v>
      </c>
    </row>
    <row r="1196" spans="1:11" ht="21" customHeight="1" x14ac:dyDescent="0.3">
      <c r="A1196" s="888"/>
      <c r="B1196" s="677"/>
      <c r="C1196" s="586"/>
      <c r="D1196" s="678"/>
      <c r="E1196" s="679"/>
      <c r="F1196" s="164"/>
      <c r="G1196" s="587"/>
      <c r="H1196" s="884" t="str">
        <f t="shared" si="61"/>
        <v xml:space="preserve"> </v>
      </c>
      <c r="I1196" s="157" t="str">
        <f t="shared" si="58"/>
        <v xml:space="preserve"> </v>
      </c>
      <c r="J1196" s="590" t="str">
        <f t="shared" si="59"/>
        <v xml:space="preserve"> </v>
      </c>
      <c r="K1196" s="591" t="str">
        <f t="shared" si="60"/>
        <v xml:space="preserve"> </v>
      </c>
    </row>
    <row r="1197" spans="1:11" ht="21" customHeight="1" x14ac:dyDescent="0.3">
      <c r="A1197" s="888"/>
      <c r="B1197" s="677"/>
      <c r="C1197" s="586"/>
      <c r="D1197" s="678"/>
      <c r="E1197" s="679"/>
      <c r="F1197" s="164"/>
      <c r="G1197" s="587"/>
      <c r="H1197" s="884" t="str">
        <f t="shared" si="61"/>
        <v xml:space="preserve"> </v>
      </c>
      <c r="I1197" s="157" t="str">
        <f t="shared" si="58"/>
        <v xml:space="preserve"> </v>
      </c>
      <c r="J1197" s="590" t="str">
        <f t="shared" si="59"/>
        <v xml:space="preserve"> </v>
      </c>
      <c r="K1197" s="591" t="str">
        <f t="shared" si="60"/>
        <v xml:space="preserve"> </v>
      </c>
    </row>
    <row r="1198" spans="1:11" ht="21" customHeight="1" x14ac:dyDescent="0.3">
      <c r="A1198" s="888"/>
      <c r="B1198" s="677"/>
      <c r="C1198" s="586"/>
      <c r="D1198" s="678"/>
      <c r="E1198" s="679"/>
      <c r="F1198" s="164"/>
      <c r="G1198" s="587"/>
      <c r="H1198" s="884" t="str">
        <f t="shared" si="61"/>
        <v xml:space="preserve"> </v>
      </c>
      <c r="I1198" s="157" t="str">
        <f t="shared" si="58"/>
        <v xml:space="preserve"> </v>
      </c>
      <c r="J1198" s="590" t="str">
        <f t="shared" si="59"/>
        <v xml:space="preserve"> </v>
      </c>
      <c r="K1198" s="591" t="str">
        <f t="shared" si="60"/>
        <v xml:space="preserve"> </v>
      </c>
    </row>
    <row r="1199" spans="1:11" ht="21" customHeight="1" x14ac:dyDescent="0.3">
      <c r="A1199" s="888"/>
      <c r="B1199" s="677"/>
      <c r="C1199" s="586"/>
      <c r="D1199" s="678"/>
      <c r="E1199" s="679"/>
      <c r="F1199" s="164"/>
      <c r="G1199" s="587"/>
      <c r="H1199" s="884" t="str">
        <f t="shared" si="61"/>
        <v xml:space="preserve"> </v>
      </c>
      <c r="I1199" s="157" t="str">
        <f t="shared" si="58"/>
        <v xml:space="preserve"> </v>
      </c>
      <c r="J1199" s="590" t="str">
        <f t="shared" si="59"/>
        <v xml:space="preserve"> </v>
      </c>
      <c r="K1199" s="591" t="str">
        <f t="shared" si="60"/>
        <v xml:space="preserve"> </v>
      </c>
    </row>
    <row r="1200" spans="1:11" ht="21" customHeight="1" x14ac:dyDescent="0.3">
      <c r="A1200" s="888"/>
      <c r="B1200" s="677"/>
      <c r="C1200" s="586"/>
      <c r="D1200" s="678"/>
      <c r="E1200" s="679"/>
      <c r="F1200" s="164"/>
      <c r="G1200" s="587"/>
      <c r="H1200" s="884" t="str">
        <f t="shared" si="61"/>
        <v xml:space="preserve"> </v>
      </c>
      <c r="I1200" s="157" t="str">
        <f t="shared" si="58"/>
        <v xml:space="preserve"> </v>
      </c>
      <c r="J1200" s="590" t="str">
        <f t="shared" si="59"/>
        <v xml:space="preserve"> </v>
      </c>
      <c r="K1200" s="591" t="str">
        <f t="shared" si="60"/>
        <v xml:space="preserve"> </v>
      </c>
    </row>
    <row r="1201" spans="1:11" ht="21" customHeight="1" x14ac:dyDescent="0.3">
      <c r="A1201" s="888"/>
      <c r="B1201" s="677"/>
      <c r="C1201" s="586"/>
      <c r="D1201" s="678"/>
      <c r="E1201" s="679"/>
      <c r="F1201" s="164"/>
      <c r="G1201" s="587"/>
      <c r="H1201" s="884" t="str">
        <f t="shared" si="61"/>
        <v xml:space="preserve"> </v>
      </c>
      <c r="I1201" s="157" t="str">
        <f t="shared" si="58"/>
        <v xml:space="preserve"> </v>
      </c>
      <c r="J1201" s="590" t="str">
        <f t="shared" si="59"/>
        <v xml:space="preserve"> </v>
      </c>
      <c r="K1201" s="591" t="str">
        <f t="shared" si="60"/>
        <v xml:space="preserve"> </v>
      </c>
    </row>
    <row r="1202" spans="1:11" ht="21" customHeight="1" x14ac:dyDescent="0.3">
      <c r="A1202" s="888"/>
      <c r="B1202" s="677"/>
      <c r="C1202" s="586"/>
      <c r="D1202" s="678"/>
      <c r="E1202" s="679"/>
      <c r="F1202" s="164"/>
      <c r="G1202" s="587"/>
      <c r="H1202" s="884" t="str">
        <f t="shared" si="61"/>
        <v xml:space="preserve"> </v>
      </c>
      <c r="I1202" s="157" t="str">
        <f t="shared" si="58"/>
        <v xml:space="preserve"> </v>
      </c>
      <c r="J1202" s="590" t="str">
        <f t="shared" si="59"/>
        <v xml:space="preserve"> </v>
      </c>
      <c r="K1202" s="591" t="str">
        <f t="shared" si="60"/>
        <v xml:space="preserve"> </v>
      </c>
    </row>
    <row r="1203" spans="1:11" ht="21" customHeight="1" x14ac:dyDescent="0.3">
      <c r="A1203" s="888"/>
      <c r="B1203" s="677"/>
      <c r="C1203" s="586"/>
      <c r="D1203" s="678"/>
      <c r="E1203" s="679"/>
      <c r="F1203" s="164"/>
      <c r="G1203" s="587"/>
      <c r="H1203" s="884" t="str">
        <f t="shared" si="61"/>
        <v xml:space="preserve"> </v>
      </c>
      <c r="I1203" s="157" t="str">
        <f t="shared" si="58"/>
        <v xml:space="preserve"> </v>
      </c>
      <c r="J1203" s="590" t="str">
        <f t="shared" si="59"/>
        <v xml:space="preserve"> </v>
      </c>
      <c r="K1203" s="591" t="str">
        <f t="shared" si="60"/>
        <v xml:space="preserve"> </v>
      </c>
    </row>
    <row r="1204" spans="1:11" ht="21" customHeight="1" x14ac:dyDescent="0.3">
      <c r="A1204" s="888"/>
      <c r="B1204" s="677"/>
      <c r="C1204" s="586"/>
      <c r="D1204" s="678"/>
      <c r="E1204" s="679"/>
      <c r="F1204" s="164"/>
      <c r="G1204" s="587"/>
      <c r="H1204" s="884" t="str">
        <f t="shared" si="61"/>
        <v xml:space="preserve"> </v>
      </c>
      <c r="I1204" s="157" t="str">
        <f t="shared" si="58"/>
        <v xml:space="preserve"> </v>
      </c>
      <c r="J1204" s="590" t="str">
        <f t="shared" si="59"/>
        <v xml:space="preserve"> </v>
      </c>
      <c r="K1204" s="591" t="str">
        <f t="shared" si="60"/>
        <v xml:space="preserve"> </v>
      </c>
    </row>
    <row r="1205" spans="1:11" ht="21" customHeight="1" x14ac:dyDescent="0.3">
      <c r="A1205" s="888"/>
      <c r="B1205" s="677"/>
      <c r="C1205" s="586"/>
      <c r="D1205" s="678"/>
      <c r="E1205" s="679"/>
      <c r="F1205" s="164"/>
      <c r="G1205" s="587"/>
      <c r="H1205" s="884" t="str">
        <f t="shared" si="61"/>
        <v xml:space="preserve"> </v>
      </c>
      <c r="I1205" s="157" t="str">
        <f t="shared" si="58"/>
        <v xml:space="preserve"> </v>
      </c>
      <c r="J1205" s="590" t="str">
        <f t="shared" si="59"/>
        <v xml:space="preserve"> </v>
      </c>
      <c r="K1205" s="591" t="str">
        <f t="shared" si="60"/>
        <v xml:space="preserve"> </v>
      </c>
    </row>
    <row r="1206" spans="1:11" ht="21" customHeight="1" x14ac:dyDescent="0.3">
      <c r="A1206" s="888"/>
      <c r="B1206" s="677"/>
      <c r="C1206" s="586"/>
      <c r="D1206" s="678"/>
      <c r="E1206" s="679"/>
      <c r="F1206" s="164"/>
      <c r="G1206" s="587"/>
      <c r="H1206" s="884" t="str">
        <f t="shared" si="61"/>
        <v xml:space="preserve"> </v>
      </c>
      <c r="I1206" s="157" t="str">
        <f t="shared" si="58"/>
        <v xml:space="preserve"> </v>
      </c>
      <c r="J1206" s="590" t="str">
        <f t="shared" si="59"/>
        <v xml:space="preserve"> </v>
      </c>
      <c r="K1206" s="591" t="str">
        <f t="shared" si="60"/>
        <v xml:space="preserve"> </v>
      </c>
    </row>
    <row r="1207" spans="1:11" ht="21" customHeight="1" x14ac:dyDescent="0.3">
      <c r="A1207" s="888"/>
      <c r="B1207" s="677"/>
      <c r="C1207" s="586"/>
      <c r="D1207" s="678"/>
      <c r="E1207" s="679"/>
      <c r="F1207" s="164"/>
      <c r="G1207" s="587"/>
      <c r="H1207" s="884" t="str">
        <f t="shared" si="61"/>
        <v xml:space="preserve"> </v>
      </c>
      <c r="I1207" s="157" t="str">
        <f t="shared" si="58"/>
        <v xml:space="preserve"> </v>
      </c>
      <c r="J1207" s="590" t="str">
        <f t="shared" si="59"/>
        <v xml:space="preserve"> </v>
      </c>
      <c r="K1207" s="591" t="str">
        <f t="shared" si="60"/>
        <v xml:space="preserve"> </v>
      </c>
    </row>
    <row r="1208" spans="1:11" ht="21" customHeight="1" x14ac:dyDescent="0.3">
      <c r="A1208" s="888"/>
      <c r="B1208" s="677"/>
      <c r="C1208" s="586"/>
      <c r="D1208" s="678"/>
      <c r="E1208" s="679"/>
      <c r="F1208" s="164"/>
      <c r="G1208" s="587"/>
      <c r="H1208" s="884" t="str">
        <f t="shared" si="61"/>
        <v xml:space="preserve"> </v>
      </c>
      <c r="I1208" s="157" t="str">
        <f t="shared" si="58"/>
        <v xml:space="preserve"> </v>
      </c>
      <c r="J1208" s="590" t="str">
        <f t="shared" si="59"/>
        <v xml:space="preserve"> </v>
      </c>
      <c r="K1208" s="591" t="str">
        <f t="shared" si="60"/>
        <v xml:space="preserve"> </v>
      </c>
    </row>
    <row r="1209" spans="1:11" ht="21" customHeight="1" x14ac:dyDescent="0.3">
      <c r="A1209" s="888"/>
      <c r="B1209" s="677"/>
      <c r="C1209" s="586"/>
      <c r="D1209" s="678"/>
      <c r="E1209" s="679"/>
      <c r="F1209" s="164"/>
      <c r="G1209" s="587"/>
      <c r="H1209" s="884" t="str">
        <f t="shared" si="61"/>
        <v xml:space="preserve"> </v>
      </c>
      <c r="I1209" s="157" t="str">
        <f t="shared" si="58"/>
        <v xml:space="preserve"> </v>
      </c>
      <c r="J1209" s="590" t="str">
        <f t="shared" si="59"/>
        <v xml:space="preserve"> </v>
      </c>
      <c r="K1209" s="591" t="str">
        <f t="shared" si="60"/>
        <v xml:space="preserve"> </v>
      </c>
    </row>
    <row r="1210" spans="1:11" ht="21" customHeight="1" x14ac:dyDescent="0.3">
      <c r="A1210" s="888"/>
      <c r="B1210" s="677"/>
      <c r="C1210" s="586"/>
      <c r="D1210" s="678"/>
      <c r="E1210" s="679"/>
      <c r="F1210" s="164"/>
      <c r="G1210" s="587"/>
      <c r="H1210" s="884" t="str">
        <f t="shared" si="61"/>
        <v xml:space="preserve"> </v>
      </c>
      <c r="I1210" s="157" t="str">
        <f t="shared" si="58"/>
        <v xml:space="preserve"> </v>
      </c>
      <c r="J1210" s="590" t="str">
        <f t="shared" si="59"/>
        <v xml:space="preserve"> </v>
      </c>
      <c r="K1210" s="591" t="str">
        <f t="shared" si="60"/>
        <v xml:space="preserve"> </v>
      </c>
    </row>
    <row r="1211" spans="1:11" ht="21" customHeight="1" x14ac:dyDescent="0.3">
      <c r="A1211" s="888"/>
      <c r="B1211" s="677"/>
      <c r="C1211" s="586"/>
      <c r="D1211" s="678"/>
      <c r="E1211" s="679"/>
      <c r="F1211" s="164"/>
      <c r="G1211" s="587"/>
      <c r="H1211" s="884" t="str">
        <f t="shared" si="61"/>
        <v xml:space="preserve"> </v>
      </c>
      <c r="I1211" s="157" t="str">
        <f t="shared" si="58"/>
        <v xml:space="preserve"> </v>
      </c>
      <c r="J1211" s="590" t="str">
        <f t="shared" si="59"/>
        <v xml:space="preserve"> </v>
      </c>
      <c r="K1211" s="591" t="str">
        <f t="shared" si="60"/>
        <v xml:space="preserve"> </v>
      </c>
    </row>
    <row r="1212" spans="1:11" ht="21" customHeight="1" x14ac:dyDescent="0.3">
      <c r="A1212" s="888"/>
      <c r="B1212" s="677"/>
      <c r="C1212" s="586"/>
      <c r="D1212" s="678"/>
      <c r="E1212" s="679"/>
      <c r="F1212" s="164"/>
      <c r="G1212" s="587"/>
      <c r="H1212" s="884" t="str">
        <f t="shared" si="61"/>
        <v xml:space="preserve"> </v>
      </c>
      <c r="I1212" s="157" t="str">
        <f t="shared" si="58"/>
        <v xml:space="preserve"> </v>
      </c>
      <c r="J1212" s="590" t="str">
        <f t="shared" si="59"/>
        <v xml:space="preserve"> </v>
      </c>
      <c r="K1212" s="591" t="str">
        <f t="shared" si="60"/>
        <v xml:space="preserve"> </v>
      </c>
    </row>
    <row r="1213" spans="1:11" ht="21" customHeight="1" x14ac:dyDescent="0.3">
      <c r="A1213" s="888"/>
      <c r="B1213" s="677"/>
      <c r="C1213" s="586"/>
      <c r="D1213" s="678"/>
      <c r="E1213" s="679"/>
      <c r="F1213" s="164"/>
      <c r="G1213" s="587"/>
      <c r="H1213" s="884" t="str">
        <f t="shared" si="61"/>
        <v xml:space="preserve"> </v>
      </c>
      <c r="I1213" s="157" t="str">
        <f t="shared" si="58"/>
        <v xml:space="preserve"> </v>
      </c>
      <c r="J1213" s="590" t="str">
        <f t="shared" si="59"/>
        <v xml:space="preserve"> </v>
      </c>
      <c r="K1213" s="591" t="str">
        <f t="shared" si="60"/>
        <v xml:space="preserve"> </v>
      </c>
    </row>
    <row r="1214" spans="1:11" ht="21" customHeight="1" x14ac:dyDescent="0.3">
      <c r="A1214" s="888"/>
      <c r="B1214" s="677"/>
      <c r="C1214" s="586"/>
      <c r="D1214" s="678"/>
      <c r="E1214" s="679"/>
      <c r="F1214" s="164"/>
      <c r="G1214" s="587"/>
      <c r="H1214" s="884" t="str">
        <f t="shared" si="61"/>
        <v xml:space="preserve"> </v>
      </c>
      <c r="I1214" s="157" t="str">
        <f t="shared" si="58"/>
        <v xml:space="preserve"> </v>
      </c>
      <c r="J1214" s="590" t="str">
        <f t="shared" si="59"/>
        <v xml:space="preserve"> </v>
      </c>
      <c r="K1214" s="591" t="str">
        <f t="shared" si="60"/>
        <v xml:space="preserve"> </v>
      </c>
    </row>
    <row r="1215" spans="1:11" ht="21" customHeight="1" x14ac:dyDescent="0.3">
      <c r="A1215" s="888"/>
      <c r="B1215" s="677"/>
      <c r="C1215" s="586"/>
      <c r="D1215" s="678"/>
      <c r="E1215" s="679"/>
      <c r="F1215" s="164"/>
      <c r="G1215" s="587"/>
      <c r="H1215" s="884" t="str">
        <f t="shared" si="61"/>
        <v xml:space="preserve"> </v>
      </c>
      <c r="I1215" s="157" t="str">
        <f t="shared" si="58"/>
        <v xml:space="preserve"> </v>
      </c>
      <c r="J1215" s="590" t="str">
        <f t="shared" si="59"/>
        <v xml:space="preserve"> </v>
      </c>
      <c r="K1215" s="591" t="str">
        <f t="shared" si="60"/>
        <v xml:space="preserve"> </v>
      </c>
    </row>
    <row r="1216" spans="1:11" ht="21" customHeight="1" x14ac:dyDescent="0.3">
      <c r="A1216" s="888"/>
      <c r="B1216" s="677"/>
      <c r="C1216" s="586"/>
      <c r="D1216" s="678"/>
      <c r="E1216" s="679"/>
      <c r="F1216" s="164"/>
      <c r="G1216" s="587"/>
      <c r="H1216" s="884" t="str">
        <f t="shared" si="61"/>
        <v xml:space="preserve"> </v>
      </c>
      <c r="I1216" s="157" t="str">
        <f t="shared" si="58"/>
        <v xml:space="preserve"> </v>
      </c>
      <c r="J1216" s="590" t="str">
        <f t="shared" si="59"/>
        <v xml:space="preserve"> </v>
      </c>
      <c r="K1216" s="591" t="str">
        <f t="shared" si="60"/>
        <v xml:space="preserve"> </v>
      </c>
    </row>
    <row r="1217" spans="1:11" ht="21" customHeight="1" x14ac:dyDescent="0.3">
      <c r="A1217" s="888"/>
      <c r="B1217" s="677"/>
      <c r="C1217" s="586"/>
      <c r="D1217" s="678"/>
      <c r="E1217" s="679"/>
      <c r="F1217" s="164"/>
      <c r="G1217" s="587"/>
      <c r="H1217" s="884" t="str">
        <f t="shared" si="61"/>
        <v xml:space="preserve"> </v>
      </c>
      <c r="I1217" s="157" t="str">
        <f t="shared" ref="I1217:I1280" si="62">IF($D1217="Заплыв №","РЕЗУЛЬТАТ"," ")</f>
        <v xml:space="preserve"> </v>
      </c>
      <c r="J1217" s="590" t="str">
        <f t="shared" ref="J1217:J1280" si="63">IF($D1217="Заплыв №","ФИНИШ"," ")</f>
        <v xml:space="preserve"> </v>
      </c>
      <c r="K1217" s="591" t="str">
        <f t="shared" ref="K1217:K1280" si="64">IF($D1217="Заплыв №","ПРИМ."," ")</f>
        <v xml:space="preserve"> </v>
      </c>
    </row>
    <row r="1218" spans="1:11" ht="21" customHeight="1" x14ac:dyDescent="0.3">
      <c r="A1218" s="888"/>
      <c r="B1218" s="677"/>
      <c r="C1218" s="586"/>
      <c r="D1218" s="678"/>
      <c r="E1218" s="679"/>
      <c r="F1218" s="164"/>
      <c r="G1218" s="587"/>
      <c r="H1218" s="884" t="str">
        <f t="shared" si="61"/>
        <v xml:space="preserve"> </v>
      </c>
      <c r="I1218" s="157" t="str">
        <f t="shared" si="62"/>
        <v xml:space="preserve"> </v>
      </c>
      <c r="J1218" s="590" t="str">
        <f t="shared" si="63"/>
        <v xml:space="preserve"> </v>
      </c>
      <c r="K1218" s="591" t="str">
        <f t="shared" si="64"/>
        <v xml:space="preserve"> </v>
      </c>
    </row>
    <row r="1219" spans="1:11" ht="21" customHeight="1" x14ac:dyDescent="0.3">
      <c r="A1219" s="888"/>
      <c r="B1219" s="677"/>
      <c r="C1219" s="586"/>
      <c r="D1219" s="678"/>
      <c r="E1219" s="679"/>
      <c r="F1219" s="164"/>
      <c r="G1219" s="587"/>
      <c r="H1219" s="884" t="str">
        <f t="shared" ref="H1219:H1282" si="65">IF(ISBLANK(A1219)," ",A1219)</f>
        <v xml:space="preserve"> </v>
      </c>
      <c r="I1219" s="157" t="str">
        <f t="shared" si="62"/>
        <v xml:space="preserve"> </v>
      </c>
      <c r="J1219" s="590" t="str">
        <f t="shared" si="63"/>
        <v xml:space="preserve"> </v>
      </c>
      <c r="K1219" s="591" t="str">
        <f t="shared" si="64"/>
        <v xml:space="preserve"> </v>
      </c>
    </row>
    <row r="1220" spans="1:11" ht="21" customHeight="1" x14ac:dyDescent="0.3">
      <c r="A1220" s="888"/>
      <c r="B1220" s="677"/>
      <c r="C1220" s="586"/>
      <c r="D1220" s="678"/>
      <c r="E1220" s="679"/>
      <c r="F1220" s="164"/>
      <c r="G1220" s="587"/>
      <c r="H1220" s="884" t="str">
        <f t="shared" si="65"/>
        <v xml:space="preserve"> </v>
      </c>
      <c r="I1220" s="157" t="str">
        <f t="shared" si="62"/>
        <v xml:space="preserve"> </v>
      </c>
      <c r="J1220" s="590" t="str">
        <f t="shared" si="63"/>
        <v xml:space="preserve"> </v>
      </c>
      <c r="K1220" s="591" t="str">
        <f t="shared" si="64"/>
        <v xml:space="preserve"> </v>
      </c>
    </row>
    <row r="1221" spans="1:11" ht="21" customHeight="1" x14ac:dyDescent="0.3">
      <c r="A1221" s="888"/>
      <c r="B1221" s="677"/>
      <c r="C1221" s="586"/>
      <c r="D1221" s="678"/>
      <c r="E1221" s="679"/>
      <c r="F1221" s="164"/>
      <c r="G1221" s="587"/>
      <c r="H1221" s="884" t="str">
        <f t="shared" si="65"/>
        <v xml:space="preserve"> </v>
      </c>
      <c r="I1221" s="157" t="str">
        <f t="shared" si="62"/>
        <v xml:space="preserve"> </v>
      </c>
      <c r="J1221" s="590" t="str">
        <f t="shared" si="63"/>
        <v xml:space="preserve"> </v>
      </c>
      <c r="K1221" s="591" t="str">
        <f t="shared" si="64"/>
        <v xml:space="preserve"> </v>
      </c>
    </row>
    <row r="1222" spans="1:11" ht="21" customHeight="1" x14ac:dyDescent="0.3">
      <c r="A1222" s="888"/>
      <c r="B1222" s="677"/>
      <c r="C1222" s="586"/>
      <c r="D1222" s="678"/>
      <c r="E1222" s="679"/>
      <c r="F1222" s="164"/>
      <c r="G1222" s="587"/>
      <c r="H1222" s="884" t="str">
        <f t="shared" si="65"/>
        <v xml:space="preserve"> </v>
      </c>
      <c r="I1222" s="157" t="str">
        <f t="shared" si="62"/>
        <v xml:space="preserve"> </v>
      </c>
      <c r="J1222" s="590" t="str">
        <f t="shared" si="63"/>
        <v xml:space="preserve"> </v>
      </c>
      <c r="K1222" s="591" t="str">
        <f t="shared" si="64"/>
        <v xml:space="preserve"> </v>
      </c>
    </row>
    <row r="1223" spans="1:11" ht="21" customHeight="1" x14ac:dyDescent="0.3">
      <c r="A1223" s="888"/>
      <c r="B1223" s="677"/>
      <c r="C1223" s="586"/>
      <c r="D1223" s="678"/>
      <c r="E1223" s="679"/>
      <c r="F1223" s="164"/>
      <c r="G1223" s="587"/>
      <c r="H1223" s="884" t="str">
        <f t="shared" si="65"/>
        <v xml:space="preserve"> </v>
      </c>
      <c r="I1223" s="157" t="str">
        <f t="shared" si="62"/>
        <v xml:space="preserve"> </v>
      </c>
      <c r="J1223" s="590" t="str">
        <f t="shared" si="63"/>
        <v xml:space="preserve"> </v>
      </c>
      <c r="K1223" s="591" t="str">
        <f t="shared" si="64"/>
        <v xml:space="preserve"> </v>
      </c>
    </row>
    <row r="1224" spans="1:11" ht="21" customHeight="1" x14ac:dyDescent="0.3">
      <c r="A1224" s="888"/>
      <c r="B1224" s="677"/>
      <c r="C1224" s="586"/>
      <c r="D1224" s="678"/>
      <c r="E1224" s="679"/>
      <c r="F1224" s="164"/>
      <c r="G1224" s="587"/>
      <c r="H1224" s="884" t="str">
        <f t="shared" si="65"/>
        <v xml:space="preserve"> </v>
      </c>
      <c r="I1224" s="157" t="str">
        <f t="shared" si="62"/>
        <v xml:space="preserve"> </v>
      </c>
      <c r="J1224" s="590" t="str">
        <f t="shared" si="63"/>
        <v xml:space="preserve"> </v>
      </c>
      <c r="K1224" s="591" t="str">
        <f t="shared" si="64"/>
        <v xml:space="preserve"> </v>
      </c>
    </row>
    <row r="1225" spans="1:11" ht="21" customHeight="1" x14ac:dyDescent="0.3">
      <c r="A1225" s="888"/>
      <c r="B1225" s="677"/>
      <c r="C1225" s="586"/>
      <c r="D1225" s="678"/>
      <c r="E1225" s="679"/>
      <c r="F1225" s="164"/>
      <c r="G1225" s="587"/>
      <c r="H1225" s="884" t="str">
        <f t="shared" si="65"/>
        <v xml:space="preserve"> </v>
      </c>
      <c r="I1225" s="157" t="str">
        <f t="shared" si="62"/>
        <v xml:space="preserve"> </v>
      </c>
      <c r="J1225" s="590" t="str">
        <f t="shared" si="63"/>
        <v xml:space="preserve"> </v>
      </c>
      <c r="K1225" s="591" t="str">
        <f t="shared" si="64"/>
        <v xml:space="preserve"> </v>
      </c>
    </row>
    <row r="1226" spans="1:11" ht="21" customHeight="1" x14ac:dyDescent="0.3">
      <c r="A1226" s="888"/>
      <c r="B1226" s="677"/>
      <c r="C1226" s="586"/>
      <c r="D1226" s="678"/>
      <c r="E1226" s="679"/>
      <c r="F1226" s="164"/>
      <c r="G1226" s="587"/>
      <c r="H1226" s="884" t="str">
        <f t="shared" si="65"/>
        <v xml:space="preserve"> </v>
      </c>
      <c r="I1226" s="157" t="str">
        <f t="shared" si="62"/>
        <v xml:space="preserve"> </v>
      </c>
      <c r="J1226" s="590" t="str">
        <f t="shared" si="63"/>
        <v xml:space="preserve"> </v>
      </c>
      <c r="K1226" s="591" t="str">
        <f t="shared" si="64"/>
        <v xml:space="preserve"> </v>
      </c>
    </row>
    <row r="1227" spans="1:11" ht="21" customHeight="1" x14ac:dyDescent="0.3">
      <c r="A1227" s="888"/>
      <c r="B1227" s="677"/>
      <c r="C1227" s="586"/>
      <c r="D1227" s="678"/>
      <c r="E1227" s="679"/>
      <c r="F1227" s="164"/>
      <c r="G1227" s="587"/>
      <c r="H1227" s="884" t="str">
        <f t="shared" si="65"/>
        <v xml:space="preserve"> </v>
      </c>
      <c r="I1227" s="157" t="str">
        <f t="shared" si="62"/>
        <v xml:space="preserve"> </v>
      </c>
      <c r="J1227" s="590" t="str">
        <f t="shared" si="63"/>
        <v xml:space="preserve"> </v>
      </c>
      <c r="K1227" s="591" t="str">
        <f t="shared" si="64"/>
        <v xml:space="preserve"> </v>
      </c>
    </row>
    <row r="1228" spans="1:11" ht="21" customHeight="1" x14ac:dyDescent="0.3">
      <c r="A1228" s="888"/>
      <c r="B1228" s="677"/>
      <c r="C1228" s="586"/>
      <c r="D1228" s="678"/>
      <c r="E1228" s="679"/>
      <c r="F1228" s="164"/>
      <c r="G1228" s="587"/>
      <c r="H1228" s="884" t="str">
        <f t="shared" si="65"/>
        <v xml:space="preserve"> </v>
      </c>
      <c r="I1228" s="157" t="str">
        <f t="shared" si="62"/>
        <v xml:space="preserve"> </v>
      </c>
      <c r="J1228" s="590" t="str">
        <f t="shared" si="63"/>
        <v xml:space="preserve"> </v>
      </c>
      <c r="K1228" s="591" t="str">
        <f t="shared" si="64"/>
        <v xml:space="preserve"> </v>
      </c>
    </row>
    <row r="1229" spans="1:11" ht="21" customHeight="1" x14ac:dyDescent="0.3">
      <c r="A1229" s="888"/>
      <c r="B1229" s="677"/>
      <c r="C1229" s="586"/>
      <c r="D1229" s="678"/>
      <c r="E1229" s="679"/>
      <c r="F1229" s="164"/>
      <c r="G1229" s="587"/>
      <c r="H1229" s="884" t="str">
        <f t="shared" si="65"/>
        <v xml:space="preserve"> </v>
      </c>
      <c r="I1229" s="157" t="str">
        <f t="shared" si="62"/>
        <v xml:space="preserve"> </v>
      </c>
      <c r="J1229" s="590" t="str">
        <f t="shared" si="63"/>
        <v xml:space="preserve"> </v>
      </c>
      <c r="K1229" s="591" t="str">
        <f t="shared" si="64"/>
        <v xml:space="preserve"> </v>
      </c>
    </row>
    <row r="1230" spans="1:11" ht="21" customHeight="1" x14ac:dyDescent="0.3">
      <c r="A1230" s="888"/>
      <c r="B1230" s="677"/>
      <c r="C1230" s="586"/>
      <c r="D1230" s="678"/>
      <c r="E1230" s="679"/>
      <c r="F1230" s="164"/>
      <c r="G1230" s="587"/>
      <c r="H1230" s="884" t="str">
        <f t="shared" si="65"/>
        <v xml:space="preserve"> </v>
      </c>
      <c r="I1230" s="157" t="str">
        <f t="shared" si="62"/>
        <v xml:space="preserve"> </v>
      </c>
      <c r="J1230" s="590" t="str">
        <f t="shared" si="63"/>
        <v xml:space="preserve"> </v>
      </c>
      <c r="K1230" s="591" t="str">
        <f t="shared" si="64"/>
        <v xml:space="preserve"> </v>
      </c>
    </row>
    <row r="1231" spans="1:11" ht="21" customHeight="1" x14ac:dyDescent="0.3">
      <c r="A1231" s="888"/>
      <c r="B1231" s="677"/>
      <c r="C1231" s="586"/>
      <c r="D1231" s="678"/>
      <c r="E1231" s="679"/>
      <c r="F1231" s="164"/>
      <c r="G1231" s="587"/>
      <c r="H1231" s="884" t="str">
        <f t="shared" si="65"/>
        <v xml:space="preserve"> </v>
      </c>
      <c r="I1231" s="157" t="str">
        <f t="shared" si="62"/>
        <v xml:space="preserve"> </v>
      </c>
      <c r="J1231" s="590" t="str">
        <f t="shared" si="63"/>
        <v xml:space="preserve"> </v>
      </c>
      <c r="K1231" s="591" t="str">
        <f t="shared" si="64"/>
        <v xml:space="preserve"> </v>
      </c>
    </row>
    <row r="1232" spans="1:11" ht="21" customHeight="1" x14ac:dyDescent="0.3">
      <c r="A1232" s="888"/>
      <c r="B1232" s="677"/>
      <c r="C1232" s="586"/>
      <c r="D1232" s="678"/>
      <c r="E1232" s="679"/>
      <c r="F1232" s="164"/>
      <c r="G1232" s="587"/>
      <c r="H1232" s="884" t="str">
        <f t="shared" si="65"/>
        <v xml:space="preserve"> </v>
      </c>
      <c r="I1232" s="157" t="str">
        <f t="shared" si="62"/>
        <v xml:space="preserve"> </v>
      </c>
      <c r="J1232" s="590" t="str">
        <f t="shared" si="63"/>
        <v xml:space="preserve"> </v>
      </c>
      <c r="K1232" s="591" t="str">
        <f t="shared" si="64"/>
        <v xml:space="preserve"> </v>
      </c>
    </row>
    <row r="1233" spans="1:11" ht="21" customHeight="1" x14ac:dyDescent="0.3">
      <c r="A1233" s="888"/>
      <c r="B1233" s="677"/>
      <c r="C1233" s="586"/>
      <c r="D1233" s="678"/>
      <c r="E1233" s="679"/>
      <c r="F1233" s="164"/>
      <c r="G1233" s="587"/>
      <c r="H1233" s="884" t="str">
        <f t="shared" si="65"/>
        <v xml:space="preserve"> </v>
      </c>
      <c r="I1233" s="157" t="str">
        <f t="shared" si="62"/>
        <v xml:space="preserve"> </v>
      </c>
      <c r="J1233" s="590" t="str">
        <f t="shared" si="63"/>
        <v xml:space="preserve"> </v>
      </c>
      <c r="K1233" s="591" t="str">
        <f t="shared" si="64"/>
        <v xml:space="preserve"> </v>
      </c>
    </row>
    <row r="1234" spans="1:11" ht="21" customHeight="1" x14ac:dyDescent="0.3">
      <c r="A1234" s="888"/>
      <c r="B1234" s="677"/>
      <c r="C1234" s="586"/>
      <c r="D1234" s="678"/>
      <c r="E1234" s="679"/>
      <c r="F1234" s="164"/>
      <c r="G1234" s="587"/>
      <c r="H1234" s="884" t="str">
        <f t="shared" si="65"/>
        <v xml:space="preserve"> </v>
      </c>
      <c r="I1234" s="157" t="str">
        <f t="shared" si="62"/>
        <v xml:space="preserve"> </v>
      </c>
      <c r="J1234" s="590" t="str">
        <f t="shared" si="63"/>
        <v xml:space="preserve"> </v>
      </c>
      <c r="K1234" s="591" t="str">
        <f t="shared" si="64"/>
        <v xml:space="preserve"> </v>
      </c>
    </row>
    <row r="1235" spans="1:11" ht="21" customHeight="1" x14ac:dyDescent="0.3">
      <c r="A1235" s="888"/>
      <c r="B1235" s="677"/>
      <c r="C1235" s="586"/>
      <c r="D1235" s="678"/>
      <c r="E1235" s="679"/>
      <c r="F1235" s="164"/>
      <c r="G1235" s="587"/>
      <c r="H1235" s="884" t="str">
        <f t="shared" si="65"/>
        <v xml:space="preserve"> </v>
      </c>
      <c r="I1235" s="157" t="str">
        <f t="shared" si="62"/>
        <v xml:space="preserve"> </v>
      </c>
      <c r="J1235" s="590" t="str">
        <f t="shared" si="63"/>
        <v xml:space="preserve"> </v>
      </c>
      <c r="K1235" s="591" t="str">
        <f t="shared" si="64"/>
        <v xml:space="preserve"> </v>
      </c>
    </row>
    <row r="1236" spans="1:11" ht="21" customHeight="1" x14ac:dyDescent="0.3">
      <c r="A1236" s="888"/>
      <c r="B1236" s="677"/>
      <c r="C1236" s="586"/>
      <c r="D1236" s="678"/>
      <c r="E1236" s="679"/>
      <c r="F1236" s="164"/>
      <c r="G1236" s="587"/>
      <c r="H1236" s="884" t="str">
        <f t="shared" si="65"/>
        <v xml:space="preserve"> </v>
      </c>
      <c r="I1236" s="157" t="str">
        <f t="shared" si="62"/>
        <v xml:space="preserve"> </v>
      </c>
      <c r="J1236" s="590" t="str">
        <f t="shared" si="63"/>
        <v xml:space="preserve"> </v>
      </c>
      <c r="K1236" s="591" t="str">
        <f t="shared" si="64"/>
        <v xml:space="preserve"> </v>
      </c>
    </row>
    <row r="1237" spans="1:11" ht="21" customHeight="1" x14ac:dyDescent="0.3">
      <c r="A1237" s="888"/>
      <c r="B1237" s="677"/>
      <c r="C1237" s="586"/>
      <c r="D1237" s="678"/>
      <c r="E1237" s="679"/>
      <c r="F1237" s="164"/>
      <c r="G1237" s="587"/>
      <c r="H1237" s="884" t="str">
        <f t="shared" si="65"/>
        <v xml:space="preserve"> </v>
      </c>
      <c r="I1237" s="157" t="str">
        <f t="shared" si="62"/>
        <v xml:space="preserve"> </v>
      </c>
      <c r="J1237" s="590" t="str">
        <f t="shared" si="63"/>
        <v xml:space="preserve"> </v>
      </c>
      <c r="K1237" s="591" t="str">
        <f t="shared" si="64"/>
        <v xml:space="preserve"> </v>
      </c>
    </row>
    <row r="1238" spans="1:11" ht="21" customHeight="1" x14ac:dyDescent="0.3">
      <c r="A1238" s="888"/>
      <c r="B1238" s="677"/>
      <c r="C1238" s="586"/>
      <c r="D1238" s="678"/>
      <c r="E1238" s="679"/>
      <c r="F1238" s="164"/>
      <c r="G1238" s="587"/>
      <c r="H1238" s="884" t="str">
        <f t="shared" si="65"/>
        <v xml:space="preserve"> </v>
      </c>
      <c r="I1238" s="157" t="str">
        <f t="shared" si="62"/>
        <v xml:space="preserve"> </v>
      </c>
      <c r="J1238" s="590" t="str">
        <f t="shared" si="63"/>
        <v xml:space="preserve"> </v>
      </c>
      <c r="K1238" s="591" t="str">
        <f t="shared" si="64"/>
        <v xml:space="preserve"> </v>
      </c>
    </row>
    <row r="1239" spans="1:11" ht="21" customHeight="1" x14ac:dyDescent="0.3">
      <c r="A1239" s="888"/>
      <c r="B1239" s="677"/>
      <c r="C1239" s="586"/>
      <c r="D1239" s="678"/>
      <c r="E1239" s="679"/>
      <c r="F1239" s="164"/>
      <c r="G1239" s="587"/>
      <c r="H1239" s="884" t="str">
        <f t="shared" si="65"/>
        <v xml:space="preserve"> </v>
      </c>
      <c r="I1239" s="157" t="str">
        <f t="shared" si="62"/>
        <v xml:space="preserve"> </v>
      </c>
      <c r="J1239" s="590" t="str">
        <f t="shared" si="63"/>
        <v xml:space="preserve"> </v>
      </c>
      <c r="K1239" s="591" t="str">
        <f t="shared" si="64"/>
        <v xml:space="preserve"> </v>
      </c>
    </row>
    <row r="1240" spans="1:11" ht="21" customHeight="1" x14ac:dyDescent="0.3">
      <c r="A1240" s="888"/>
      <c r="B1240" s="677"/>
      <c r="C1240" s="586"/>
      <c r="D1240" s="678"/>
      <c r="E1240" s="679"/>
      <c r="F1240" s="164"/>
      <c r="G1240" s="587"/>
      <c r="H1240" s="884" t="str">
        <f t="shared" si="65"/>
        <v xml:space="preserve"> </v>
      </c>
      <c r="I1240" s="157" t="str">
        <f t="shared" si="62"/>
        <v xml:space="preserve"> </v>
      </c>
      <c r="J1240" s="590" t="str">
        <f t="shared" si="63"/>
        <v xml:space="preserve"> </v>
      </c>
      <c r="K1240" s="591" t="str">
        <f t="shared" si="64"/>
        <v xml:space="preserve"> </v>
      </c>
    </row>
    <row r="1241" spans="1:11" ht="21" customHeight="1" x14ac:dyDescent="0.3">
      <c r="A1241" s="888"/>
      <c r="B1241" s="677"/>
      <c r="C1241" s="586"/>
      <c r="D1241" s="678"/>
      <c r="E1241" s="679"/>
      <c r="F1241" s="164"/>
      <c r="G1241" s="587"/>
      <c r="H1241" s="884" t="str">
        <f t="shared" si="65"/>
        <v xml:space="preserve"> </v>
      </c>
      <c r="I1241" s="157" t="str">
        <f t="shared" si="62"/>
        <v xml:space="preserve"> </v>
      </c>
      <c r="J1241" s="590" t="str">
        <f t="shared" si="63"/>
        <v xml:space="preserve"> </v>
      </c>
      <c r="K1241" s="591" t="str">
        <f t="shared" si="64"/>
        <v xml:space="preserve"> </v>
      </c>
    </row>
    <row r="1242" spans="1:11" ht="21" customHeight="1" x14ac:dyDescent="0.3">
      <c r="A1242" s="888"/>
      <c r="B1242" s="677"/>
      <c r="C1242" s="586"/>
      <c r="D1242" s="678"/>
      <c r="E1242" s="679"/>
      <c r="F1242" s="164"/>
      <c r="G1242" s="587"/>
      <c r="H1242" s="884" t="str">
        <f t="shared" si="65"/>
        <v xml:space="preserve"> </v>
      </c>
      <c r="I1242" s="157" t="str">
        <f t="shared" si="62"/>
        <v xml:space="preserve"> </v>
      </c>
      <c r="J1242" s="590" t="str">
        <f t="shared" si="63"/>
        <v xml:space="preserve"> </v>
      </c>
      <c r="K1242" s="591" t="str">
        <f t="shared" si="64"/>
        <v xml:space="preserve"> </v>
      </c>
    </row>
    <row r="1243" spans="1:11" ht="21" customHeight="1" x14ac:dyDescent="0.3">
      <c r="A1243" s="888"/>
      <c r="B1243" s="677"/>
      <c r="C1243" s="586"/>
      <c r="D1243" s="678"/>
      <c r="E1243" s="679"/>
      <c r="F1243" s="164"/>
      <c r="G1243" s="587"/>
      <c r="H1243" s="884" t="str">
        <f t="shared" si="65"/>
        <v xml:space="preserve"> </v>
      </c>
      <c r="I1243" s="157" t="str">
        <f t="shared" si="62"/>
        <v xml:space="preserve"> </v>
      </c>
      <c r="J1243" s="590" t="str">
        <f t="shared" si="63"/>
        <v xml:space="preserve"> </v>
      </c>
      <c r="K1243" s="591" t="str">
        <f t="shared" si="64"/>
        <v xml:space="preserve"> </v>
      </c>
    </row>
    <row r="1244" spans="1:11" ht="21" customHeight="1" x14ac:dyDescent="0.3">
      <c r="A1244" s="888"/>
      <c r="B1244" s="677"/>
      <c r="C1244" s="586"/>
      <c r="D1244" s="678"/>
      <c r="E1244" s="679"/>
      <c r="F1244" s="164"/>
      <c r="G1244" s="587"/>
      <c r="H1244" s="884" t="str">
        <f t="shared" si="65"/>
        <v xml:space="preserve"> </v>
      </c>
      <c r="I1244" s="157" t="str">
        <f t="shared" si="62"/>
        <v xml:space="preserve"> </v>
      </c>
      <c r="J1244" s="590" t="str">
        <f t="shared" si="63"/>
        <v xml:space="preserve"> </v>
      </c>
      <c r="K1244" s="591" t="str">
        <f t="shared" si="64"/>
        <v xml:space="preserve"> </v>
      </c>
    </row>
    <row r="1245" spans="1:11" ht="21" customHeight="1" x14ac:dyDescent="0.3">
      <c r="A1245" s="888"/>
      <c r="B1245" s="677"/>
      <c r="C1245" s="586"/>
      <c r="D1245" s="678"/>
      <c r="E1245" s="679"/>
      <c r="F1245" s="164"/>
      <c r="G1245" s="587"/>
      <c r="H1245" s="884" t="str">
        <f t="shared" si="65"/>
        <v xml:space="preserve"> </v>
      </c>
      <c r="I1245" s="157" t="str">
        <f t="shared" si="62"/>
        <v xml:space="preserve"> </v>
      </c>
      <c r="J1245" s="590" t="str">
        <f t="shared" si="63"/>
        <v xml:space="preserve"> </v>
      </c>
      <c r="K1245" s="591" t="str">
        <f t="shared" si="64"/>
        <v xml:space="preserve"> </v>
      </c>
    </row>
    <row r="1246" spans="1:11" ht="21" customHeight="1" x14ac:dyDescent="0.3">
      <c r="A1246" s="888"/>
      <c r="B1246" s="677"/>
      <c r="C1246" s="586"/>
      <c r="D1246" s="678"/>
      <c r="E1246" s="679"/>
      <c r="F1246" s="164"/>
      <c r="G1246" s="587"/>
      <c r="H1246" s="884" t="str">
        <f t="shared" si="65"/>
        <v xml:space="preserve"> </v>
      </c>
      <c r="I1246" s="157" t="str">
        <f t="shared" si="62"/>
        <v xml:space="preserve"> </v>
      </c>
      <c r="J1246" s="590" t="str">
        <f t="shared" si="63"/>
        <v xml:space="preserve"> </v>
      </c>
      <c r="K1246" s="591" t="str">
        <f t="shared" si="64"/>
        <v xml:space="preserve"> </v>
      </c>
    </row>
    <row r="1247" spans="1:11" ht="21" customHeight="1" x14ac:dyDescent="0.3">
      <c r="A1247" s="888"/>
      <c r="B1247" s="677"/>
      <c r="C1247" s="586"/>
      <c r="D1247" s="678"/>
      <c r="E1247" s="679"/>
      <c r="F1247" s="164"/>
      <c r="G1247" s="587"/>
      <c r="H1247" s="884" t="str">
        <f t="shared" si="65"/>
        <v xml:space="preserve"> </v>
      </c>
      <c r="I1247" s="157" t="str">
        <f t="shared" si="62"/>
        <v xml:space="preserve"> </v>
      </c>
      <c r="J1247" s="590" t="str">
        <f t="shared" si="63"/>
        <v xml:space="preserve"> </v>
      </c>
      <c r="K1247" s="591" t="str">
        <f t="shared" si="64"/>
        <v xml:space="preserve"> </v>
      </c>
    </row>
    <row r="1248" spans="1:11" ht="21" customHeight="1" x14ac:dyDescent="0.3">
      <c r="A1248" s="888"/>
      <c r="B1248" s="677"/>
      <c r="C1248" s="586"/>
      <c r="D1248" s="678"/>
      <c r="E1248" s="679"/>
      <c r="F1248" s="164"/>
      <c r="G1248" s="587"/>
      <c r="H1248" s="884" t="str">
        <f t="shared" si="65"/>
        <v xml:space="preserve"> </v>
      </c>
      <c r="I1248" s="157" t="str">
        <f t="shared" si="62"/>
        <v xml:space="preserve"> </v>
      </c>
      <c r="J1248" s="590" t="str">
        <f t="shared" si="63"/>
        <v xml:space="preserve"> </v>
      </c>
      <c r="K1248" s="591" t="str">
        <f t="shared" si="64"/>
        <v xml:space="preserve"> </v>
      </c>
    </row>
    <row r="1249" spans="1:11" ht="21" customHeight="1" x14ac:dyDescent="0.3">
      <c r="A1249" s="888"/>
      <c r="B1249" s="677"/>
      <c r="C1249" s="586"/>
      <c r="D1249" s="678"/>
      <c r="E1249" s="679"/>
      <c r="F1249" s="164"/>
      <c r="G1249" s="587"/>
      <c r="H1249" s="884" t="str">
        <f t="shared" si="65"/>
        <v xml:space="preserve"> </v>
      </c>
      <c r="I1249" s="157" t="str">
        <f t="shared" si="62"/>
        <v xml:space="preserve"> </v>
      </c>
      <c r="J1249" s="590" t="str">
        <f t="shared" si="63"/>
        <v xml:space="preserve"> </v>
      </c>
      <c r="K1249" s="591" t="str">
        <f t="shared" si="64"/>
        <v xml:space="preserve"> </v>
      </c>
    </row>
    <row r="1250" spans="1:11" ht="21" customHeight="1" x14ac:dyDescent="0.3">
      <c r="A1250" s="888"/>
      <c r="B1250" s="677"/>
      <c r="C1250" s="586"/>
      <c r="D1250" s="678"/>
      <c r="E1250" s="679"/>
      <c r="F1250" s="164"/>
      <c r="G1250" s="587"/>
      <c r="H1250" s="884" t="str">
        <f t="shared" si="65"/>
        <v xml:space="preserve"> </v>
      </c>
      <c r="I1250" s="157" t="str">
        <f t="shared" si="62"/>
        <v xml:space="preserve"> </v>
      </c>
      <c r="J1250" s="590" t="str">
        <f t="shared" si="63"/>
        <v xml:space="preserve"> </v>
      </c>
      <c r="K1250" s="591" t="str">
        <f t="shared" si="64"/>
        <v xml:space="preserve"> </v>
      </c>
    </row>
    <row r="1251" spans="1:11" ht="21" customHeight="1" x14ac:dyDescent="0.3">
      <c r="A1251" s="888"/>
      <c r="B1251" s="677"/>
      <c r="C1251" s="586"/>
      <c r="D1251" s="678"/>
      <c r="E1251" s="679"/>
      <c r="F1251" s="164"/>
      <c r="G1251" s="587"/>
      <c r="H1251" s="884" t="str">
        <f t="shared" si="65"/>
        <v xml:space="preserve"> </v>
      </c>
      <c r="I1251" s="157" t="str">
        <f t="shared" si="62"/>
        <v xml:space="preserve"> </v>
      </c>
      <c r="J1251" s="590" t="str">
        <f t="shared" si="63"/>
        <v xml:space="preserve"> </v>
      </c>
      <c r="K1251" s="591" t="str">
        <f t="shared" si="64"/>
        <v xml:space="preserve"> </v>
      </c>
    </row>
    <row r="1252" spans="1:11" ht="21" customHeight="1" x14ac:dyDescent="0.3">
      <c r="A1252" s="888"/>
      <c r="B1252" s="677"/>
      <c r="C1252" s="586"/>
      <c r="D1252" s="678"/>
      <c r="E1252" s="679"/>
      <c r="F1252" s="164"/>
      <c r="G1252" s="587"/>
      <c r="H1252" s="884" t="str">
        <f t="shared" si="65"/>
        <v xml:space="preserve"> </v>
      </c>
      <c r="I1252" s="157" t="str">
        <f t="shared" si="62"/>
        <v xml:space="preserve"> </v>
      </c>
      <c r="J1252" s="590" t="str">
        <f t="shared" si="63"/>
        <v xml:space="preserve"> </v>
      </c>
      <c r="K1252" s="591" t="str">
        <f t="shared" si="64"/>
        <v xml:space="preserve"> </v>
      </c>
    </row>
    <row r="1253" spans="1:11" ht="21" customHeight="1" x14ac:dyDescent="0.3">
      <c r="A1253" s="888"/>
      <c r="B1253" s="677"/>
      <c r="C1253" s="586"/>
      <c r="D1253" s="678"/>
      <c r="E1253" s="679"/>
      <c r="F1253" s="164"/>
      <c r="G1253" s="587"/>
      <c r="H1253" s="884" t="str">
        <f t="shared" si="65"/>
        <v xml:space="preserve"> </v>
      </c>
      <c r="I1253" s="157" t="str">
        <f t="shared" si="62"/>
        <v xml:space="preserve"> </v>
      </c>
      <c r="J1253" s="590" t="str">
        <f t="shared" si="63"/>
        <v xml:space="preserve"> </v>
      </c>
      <c r="K1253" s="591" t="str">
        <f t="shared" si="64"/>
        <v xml:space="preserve"> </v>
      </c>
    </row>
    <row r="1254" spans="1:11" ht="21" customHeight="1" x14ac:dyDescent="0.3">
      <c r="A1254" s="888"/>
      <c r="B1254" s="677"/>
      <c r="C1254" s="586"/>
      <c r="D1254" s="678"/>
      <c r="E1254" s="679"/>
      <c r="F1254" s="164"/>
      <c r="G1254" s="587"/>
      <c r="H1254" s="884" t="str">
        <f t="shared" si="65"/>
        <v xml:space="preserve"> </v>
      </c>
      <c r="I1254" s="157" t="str">
        <f t="shared" si="62"/>
        <v xml:space="preserve"> </v>
      </c>
      <c r="J1254" s="590" t="str">
        <f t="shared" si="63"/>
        <v xml:space="preserve"> </v>
      </c>
      <c r="K1254" s="591" t="str">
        <f t="shared" si="64"/>
        <v xml:space="preserve"> </v>
      </c>
    </row>
    <row r="1255" spans="1:11" ht="21" customHeight="1" x14ac:dyDescent="0.3">
      <c r="A1255" s="888"/>
      <c r="B1255" s="677"/>
      <c r="C1255" s="586"/>
      <c r="D1255" s="678"/>
      <c r="E1255" s="679"/>
      <c r="F1255" s="164"/>
      <c r="G1255" s="587"/>
      <c r="H1255" s="884" t="str">
        <f t="shared" si="65"/>
        <v xml:space="preserve"> </v>
      </c>
      <c r="I1255" s="157" t="str">
        <f t="shared" si="62"/>
        <v xml:space="preserve"> </v>
      </c>
      <c r="J1255" s="590" t="str">
        <f t="shared" si="63"/>
        <v xml:space="preserve"> </v>
      </c>
      <c r="K1255" s="591" t="str">
        <f t="shared" si="64"/>
        <v xml:space="preserve"> </v>
      </c>
    </row>
    <row r="1256" spans="1:11" ht="21" customHeight="1" x14ac:dyDescent="0.3">
      <c r="A1256" s="888"/>
      <c r="B1256" s="677"/>
      <c r="C1256" s="586"/>
      <c r="D1256" s="678"/>
      <c r="E1256" s="679"/>
      <c r="F1256" s="164"/>
      <c r="G1256" s="587"/>
      <c r="H1256" s="884" t="str">
        <f t="shared" si="65"/>
        <v xml:space="preserve"> </v>
      </c>
      <c r="I1256" s="157" t="str">
        <f t="shared" si="62"/>
        <v xml:space="preserve"> </v>
      </c>
      <c r="J1256" s="590" t="str">
        <f t="shared" si="63"/>
        <v xml:space="preserve"> </v>
      </c>
      <c r="K1256" s="591" t="str">
        <f t="shared" si="64"/>
        <v xml:space="preserve"> </v>
      </c>
    </row>
    <row r="1257" spans="1:11" ht="21" customHeight="1" x14ac:dyDescent="0.3">
      <c r="A1257" s="888"/>
      <c r="B1257" s="677"/>
      <c r="C1257" s="586"/>
      <c r="D1257" s="678"/>
      <c r="E1257" s="679"/>
      <c r="F1257" s="164"/>
      <c r="G1257" s="587"/>
      <c r="H1257" s="884" t="str">
        <f t="shared" si="65"/>
        <v xml:space="preserve"> </v>
      </c>
      <c r="I1257" s="157" t="str">
        <f t="shared" si="62"/>
        <v xml:space="preserve"> </v>
      </c>
      <c r="J1257" s="590" t="str">
        <f t="shared" si="63"/>
        <v xml:space="preserve"> </v>
      </c>
      <c r="K1257" s="591" t="str">
        <f t="shared" si="64"/>
        <v xml:space="preserve"> </v>
      </c>
    </row>
    <row r="1258" spans="1:11" ht="21" customHeight="1" x14ac:dyDescent="0.3">
      <c r="A1258" s="888"/>
      <c r="B1258" s="677"/>
      <c r="C1258" s="586"/>
      <c r="D1258" s="678"/>
      <c r="E1258" s="679"/>
      <c r="F1258" s="164"/>
      <c r="G1258" s="587"/>
      <c r="H1258" s="884" t="str">
        <f t="shared" si="65"/>
        <v xml:space="preserve"> </v>
      </c>
      <c r="I1258" s="157" t="str">
        <f t="shared" si="62"/>
        <v xml:space="preserve"> </v>
      </c>
      <c r="J1258" s="590" t="str">
        <f t="shared" si="63"/>
        <v xml:space="preserve"> </v>
      </c>
      <c r="K1258" s="591" t="str">
        <f t="shared" si="64"/>
        <v xml:space="preserve"> </v>
      </c>
    </row>
    <row r="1259" spans="1:11" ht="21" customHeight="1" x14ac:dyDescent="0.3">
      <c r="A1259" s="888"/>
      <c r="B1259" s="677"/>
      <c r="C1259" s="586"/>
      <c r="D1259" s="678"/>
      <c r="E1259" s="679"/>
      <c r="F1259" s="164"/>
      <c r="G1259" s="587"/>
      <c r="H1259" s="884" t="str">
        <f t="shared" si="65"/>
        <v xml:space="preserve"> </v>
      </c>
      <c r="I1259" s="157" t="str">
        <f t="shared" si="62"/>
        <v xml:space="preserve"> </v>
      </c>
      <c r="J1259" s="590" t="str">
        <f t="shared" si="63"/>
        <v xml:space="preserve"> </v>
      </c>
      <c r="K1259" s="591" t="str">
        <f t="shared" si="64"/>
        <v xml:space="preserve"> </v>
      </c>
    </row>
    <row r="1260" spans="1:11" ht="21" customHeight="1" x14ac:dyDescent="0.3">
      <c r="A1260" s="888"/>
      <c r="B1260" s="677"/>
      <c r="C1260" s="586"/>
      <c r="D1260" s="678"/>
      <c r="E1260" s="679"/>
      <c r="F1260" s="164"/>
      <c r="G1260" s="587"/>
      <c r="H1260" s="884" t="str">
        <f t="shared" si="65"/>
        <v xml:space="preserve"> </v>
      </c>
      <c r="I1260" s="157" t="str">
        <f t="shared" si="62"/>
        <v xml:space="preserve"> </v>
      </c>
      <c r="J1260" s="590" t="str">
        <f t="shared" si="63"/>
        <v xml:space="preserve"> </v>
      </c>
      <c r="K1260" s="591" t="str">
        <f t="shared" si="64"/>
        <v xml:space="preserve"> </v>
      </c>
    </row>
    <row r="1261" spans="1:11" ht="21" customHeight="1" x14ac:dyDescent="0.3">
      <c r="A1261" s="888"/>
      <c r="B1261" s="677"/>
      <c r="C1261" s="586"/>
      <c r="D1261" s="678"/>
      <c r="E1261" s="679"/>
      <c r="F1261" s="164"/>
      <c r="G1261" s="587"/>
      <c r="H1261" s="884" t="str">
        <f t="shared" si="65"/>
        <v xml:space="preserve"> </v>
      </c>
      <c r="I1261" s="157" t="str">
        <f t="shared" si="62"/>
        <v xml:space="preserve"> </v>
      </c>
      <c r="J1261" s="590" t="str">
        <f t="shared" si="63"/>
        <v xml:space="preserve"> </v>
      </c>
      <c r="K1261" s="591" t="str">
        <f t="shared" si="64"/>
        <v xml:space="preserve"> </v>
      </c>
    </row>
    <row r="1262" spans="1:11" ht="21" customHeight="1" x14ac:dyDescent="0.3">
      <c r="A1262" s="888"/>
      <c r="B1262" s="677"/>
      <c r="C1262" s="586"/>
      <c r="D1262" s="678"/>
      <c r="E1262" s="679"/>
      <c r="F1262" s="164"/>
      <c r="G1262" s="587"/>
      <c r="H1262" s="884" t="str">
        <f t="shared" si="65"/>
        <v xml:space="preserve"> </v>
      </c>
      <c r="I1262" s="157" t="str">
        <f t="shared" si="62"/>
        <v xml:space="preserve"> </v>
      </c>
      <c r="J1262" s="590" t="str">
        <f t="shared" si="63"/>
        <v xml:space="preserve"> </v>
      </c>
      <c r="K1262" s="591" t="str">
        <f t="shared" si="64"/>
        <v xml:space="preserve"> </v>
      </c>
    </row>
    <row r="1263" spans="1:11" ht="21" customHeight="1" x14ac:dyDescent="0.3">
      <c r="A1263" s="888"/>
      <c r="B1263" s="677"/>
      <c r="C1263" s="586"/>
      <c r="D1263" s="678"/>
      <c r="E1263" s="679"/>
      <c r="F1263" s="164"/>
      <c r="G1263" s="587"/>
      <c r="H1263" s="884" t="str">
        <f t="shared" si="65"/>
        <v xml:space="preserve"> </v>
      </c>
      <c r="I1263" s="157" t="str">
        <f t="shared" si="62"/>
        <v xml:space="preserve"> </v>
      </c>
      <c r="J1263" s="590" t="str">
        <f t="shared" si="63"/>
        <v xml:space="preserve"> </v>
      </c>
      <c r="K1263" s="591" t="str">
        <f t="shared" si="64"/>
        <v xml:space="preserve"> </v>
      </c>
    </row>
    <row r="1264" spans="1:11" ht="21" customHeight="1" x14ac:dyDescent="0.3">
      <c r="A1264" s="888"/>
      <c r="B1264" s="677"/>
      <c r="C1264" s="586"/>
      <c r="D1264" s="678"/>
      <c r="E1264" s="679"/>
      <c r="F1264" s="164"/>
      <c r="G1264" s="587"/>
      <c r="H1264" s="884" t="str">
        <f t="shared" si="65"/>
        <v xml:space="preserve"> </v>
      </c>
      <c r="I1264" s="157" t="str">
        <f t="shared" si="62"/>
        <v xml:space="preserve"> </v>
      </c>
      <c r="J1264" s="590" t="str">
        <f t="shared" si="63"/>
        <v xml:space="preserve"> </v>
      </c>
      <c r="K1264" s="591" t="str">
        <f t="shared" si="64"/>
        <v xml:space="preserve"> </v>
      </c>
    </row>
    <row r="1265" spans="1:11" ht="21" customHeight="1" x14ac:dyDescent="0.3">
      <c r="A1265" s="888"/>
      <c r="B1265" s="677"/>
      <c r="C1265" s="586"/>
      <c r="D1265" s="678"/>
      <c r="E1265" s="679"/>
      <c r="F1265" s="164"/>
      <c r="G1265" s="587"/>
      <c r="H1265" s="884" t="str">
        <f t="shared" si="65"/>
        <v xml:space="preserve"> </v>
      </c>
      <c r="I1265" s="157" t="str">
        <f t="shared" si="62"/>
        <v xml:space="preserve"> </v>
      </c>
      <c r="J1265" s="590" t="str">
        <f t="shared" si="63"/>
        <v xml:space="preserve"> </v>
      </c>
      <c r="K1265" s="591" t="str">
        <f t="shared" si="64"/>
        <v xml:space="preserve"> </v>
      </c>
    </row>
    <row r="1266" spans="1:11" ht="21" customHeight="1" x14ac:dyDescent="0.3">
      <c r="A1266" s="888"/>
      <c r="B1266" s="677"/>
      <c r="C1266" s="586"/>
      <c r="D1266" s="678"/>
      <c r="E1266" s="679"/>
      <c r="F1266" s="164"/>
      <c r="G1266" s="587"/>
      <c r="H1266" s="884" t="str">
        <f t="shared" si="65"/>
        <v xml:space="preserve"> </v>
      </c>
      <c r="I1266" s="157" t="str">
        <f t="shared" si="62"/>
        <v xml:space="preserve"> </v>
      </c>
      <c r="J1266" s="590" t="str">
        <f t="shared" si="63"/>
        <v xml:space="preserve"> </v>
      </c>
      <c r="K1266" s="591" t="str">
        <f t="shared" si="64"/>
        <v xml:space="preserve"> </v>
      </c>
    </row>
    <row r="1267" spans="1:11" ht="21" customHeight="1" x14ac:dyDescent="0.3">
      <c r="A1267" s="888"/>
      <c r="B1267" s="677"/>
      <c r="C1267" s="586"/>
      <c r="D1267" s="678"/>
      <c r="E1267" s="679"/>
      <c r="F1267" s="164"/>
      <c r="G1267" s="587"/>
      <c r="H1267" s="884" t="str">
        <f t="shared" si="65"/>
        <v xml:space="preserve"> </v>
      </c>
      <c r="I1267" s="157" t="str">
        <f t="shared" si="62"/>
        <v xml:space="preserve"> </v>
      </c>
      <c r="J1267" s="590" t="str">
        <f t="shared" si="63"/>
        <v xml:space="preserve"> </v>
      </c>
      <c r="K1267" s="591" t="str">
        <f t="shared" si="64"/>
        <v xml:space="preserve"> </v>
      </c>
    </row>
    <row r="1268" spans="1:11" ht="21" customHeight="1" x14ac:dyDescent="0.3">
      <c r="A1268" s="888"/>
      <c r="B1268" s="677"/>
      <c r="C1268" s="586"/>
      <c r="D1268" s="678"/>
      <c r="E1268" s="679"/>
      <c r="F1268" s="164"/>
      <c r="G1268" s="587"/>
      <c r="H1268" s="884" t="str">
        <f t="shared" si="65"/>
        <v xml:space="preserve"> </v>
      </c>
      <c r="I1268" s="157" t="str">
        <f t="shared" si="62"/>
        <v xml:space="preserve"> </v>
      </c>
      <c r="J1268" s="590" t="str">
        <f t="shared" si="63"/>
        <v xml:space="preserve"> </v>
      </c>
      <c r="K1268" s="591" t="str">
        <f t="shared" si="64"/>
        <v xml:space="preserve"> </v>
      </c>
    </row>
    <row r="1269" spans="1:11" ht="21" customHeight="1" x14ac:dyDescent="0.3">
      <c r="A1269" s="888"/>
      <c r="B1269" s="677"/>
      <c r="C1269" s="586"/>
      <c r="D1269" s="678"/>
      <c r="E1269" s="679"/>
      <c r="F1269" s="164"/>
      <c r="G1269" s="587"/>
      <c r="H1269" s="884" t="str">
        <f t="shared" si="65"/>
        <v xml:space="preserve"> </v>
      </c>
      <c r="I1269" s="157" t="str">
        <f t="shared" si="62"/>
        <v xml:space="preserve"> </v>
      </c>
      <c r="J1269" s="590" t="str">
        <f t="shared" si="63"/>
        <v xml:space="preserve"> </v>
      </c>
      <c r="K1269" s="591" t="str">
        <f t="shared" si="64"/>
        <v xml:space="preserve"> </v>
      </c>
    </row>
    <row r="1270" spans="1:11" ht="21" customHeight="1" x14ac:dyDescent="0.3">
      <c r="A1270" s="888"/>
      <c r="B1270" s="677"/>
      <c r="C1270" s="586"/>
      <c r="D1270" s="678"/>
      <c r="E1270" s="679"/>
      <c r="F1270" s="164"/>
      <c r="G1270" s="587"/>
      <c r="H1270" s="884" t="str">
        <f t="shared" si="65"/>
        <v xml:space="preserve"> </v>
      </c>
      <c r="I1270" s="157" t="str">
        <f t="shared" si="62"/>
        <v xml:space="preserve"> </v>
      </c>
      <c r="J1270" s="590" t="str">
        <f t="shared" si="63"/>
        <v xml:space="preserve"> </v>
      </c>
      <c r="K1270" s="591" t="str">
        <f t="shared" si="64"/>
        <v xml:space="preserve"> </v>
      </c>
    </row>
    <row r="1271" spans="1:11" ht="21" customHeight="1" x14ac:dyDescent="0.3">
      <c r="A1271" s="888"/>
      <c r="B1271" s="677"/>
      <c r="C1271" s="586"/>
      <c r="D1271" s="678"/>
      <c r="E1271" s="679"/>
      <c r="F1271" s="164"/>
      <c r="G1271" s="587"/>
      <c r="H1271" s="884" t="str">
        <f t="shared" si="65"/>
        <v xml:space="preserve"> </v>
      </c>
      <c r="I1271" s="157" t="str">
        <f t="shared" si="62"/>
        <v xml:space="preserve"> </v>
      </c>
      <c r="J1271" s="590" t="str">
        <f t="shared" si="63"/>
        <v xml:space="preserve"> </v>
      </c>
      <c r="K1271" s="591" t="str">
        <f t="shared" si="64"/>
        <v xml:space="preserve"> </v>
      </c>
    </row>
    <row r="1272" spans="1:11" ht="21" customHeight="1" x14ac:dyDescent="0.3">
      <c r="A1272" s="888"/>
      <c r="B1272" s="677"/>
      <c r="C1272" s="586"/>
      <c r="D1272" s="678"/>
      <c r="E1272" s="679"/>
      <c r="F1272" s="164"/>
      <c r="G1272" s="587"/>
      <c r="H1272" s="884" t="str">
        <f t="shared" si="65"/>
        <v xml:space="preserve"> </v>
      </c>
      <c r="I1272" s="157" t="str">
        <f t="shared" si="62"/>
        <v xml:space="preserve"> </v>
      </c>
      <c r="J1272" s="590" t="str">
        <f t="shared" si="63"/>
        <v xml:space="preserve"> </v>
      </c>
      <c r="K1272" s="591" t="str">
        <f t="shared" si="64"/>
        <v xml:space="preserve"> </v>
      </c>
    </row>
    <row r="1273" spans="1:11" ht="21" customHeight="1" x14ac:dyDescent="0.3">
      <c r="A1273" s="888"/>
      <c r="B1273" s="677"/>
      <c r="C1273" s="586"/>
      <c r="D1273" s="678"/>
      <c r="E1273" s="679"/>
      <c r="F1273" s="164"/>
      <c r="G1273" s="587"/>
      <c r="H1273" s="884" t="str">
        <f t="shared" si="65"/>
        <v xml:space="preserve"> </v>
      </c>
      <c r="I1273" s="157" t="str">
        <f t="shared" si="62"/>
        <v xml:space="preserve"> </v>
      </c>
      <c r="J1273" s="590" t="str">
        <f t="shared" si="63"/>
        <v xml:space="preserve"> </v>
      </c>
      <c r="K1273" s="591" t="str">
        <f t="shared" si="64"/>
        <v xml:space="preserve"> </v>
      </c>
    </row>
    <row r="1274" spans="1:11" ht="21" customHeight="1" x14ac:dyDescent="0.3">
      <c r="A1274" s="888"/>
      <c r="B1274" s="677"/>
      <c r="C1274" s="586"/>
      <c r="D1274" s="678"/>
      <c r="E1274" s="679"/>
      <c r="F1274" s="164"/>
      <c r="G1274" s="587"/>
      <c r="H1274" s="884" t="str">
        <f t="shared" si="65"/>
        <v xml:space="preserve"> </v>
      </c>
      <c r="I1274" s="157" t="str">
        <f t="shared" si="62"/>
        <v xml:space="preserve"> </v>
      </c>
      <c r="J1274" s="590" t="str">
        <f t="shared" si="63"/>
        <v xml:space="preserve"> </v>
      </c>
      <c r="K1274" s="591" t="str">
        <f t="shared" si="64"/>
        <v xml:space="preserve"> </v>
      </c>
    </row>
    <row r="1275" spans="1:11" ht="21" customHeight="1" x14ac:dyDescent="0.3">
      <c r="A1275" s="888"/>
      <c r="B1275" s="677"/>
      <c r="C1275" s="586"/>
      <c r="D1275" s="678"/>
      <c r="E1275" s="679"/>
      <c r="F1275" s="164"/>
      <c r="G1275" s="587"/>
      <c r="H1275" s="884" t="str">
        <f t="shared" si="65"/>
        <v xml:space="preserve"> </v>
      </c>
      <c r="I1275" s="157" t="str">
        <f t="shared" si="62"/>
        <v xml:space="preserve"> </v>
      </c>
      <c r="J1275" s="590" t="str">
        <f t="shared" si="63"/>
        <v xml:space="preserve"> </v>
      </c>
      <c r="K1275" s="591" t="str">
        <f t="shared" si="64"/>
        <v xml:space="preserve"> </v>
      </c>
    </row>
    <row r="1276" spans="1:11" ht="21" customHeight="1" x14ac:dyDescent="0.3">
      <c r="A1276" s="888"/>
      <c r="B1276" s="677"/>
      <c r="C1276" s="586"/>
      <c r="D1276" s="678"/>
      <c r="E1276" s="679"/>
      <c r="F1276" s="164"/>
      <c r="G1276" s="587"/>
      <c r="H1276" s="884" t="str">
        <f t="shared" si="65"/>
        <v xml:space="preserve"> </v>
      </c>
      <c r="I1276" s="157" t="str">
        <f t="shared" si="62"/>
        <v xml:space="preserve"> </v>
      </c>
      <c r="J1276" s="590" t="str">
        <f t="shared" si="63"/>
        <v xml:space="preserve"> </v>
      </c>
      <c r="K1276" s="591" t="str">
        <f t="shared" si="64"/>
        <v xml:space="preserve"> </v>
      </c>
    </row>
    <row r="1277" spans="1:11" ht="21" customHeight="1" x14ac:dyDescent="0.3">
      <c r="A1277" s="888"/>
      <c r="B1277" s="677"/>
      <c r="C1277" s="586"/>
      <c r="D1277" s="678"/>
      <c r="E1277" s="679"/>
      <c r="F1277" s="164"/>
      <c r="G1277" s="587"/>
      <c r="H1277" s="884" t="str">
        <f t="shared" si="65"/>
        <v xml:space="preserve"> </v>
      </c>
      <c r="I1277" s="157" t="str">
        <f t="shared" si="62"/>
        <v xml:space="preserve"> </v>
      </c>
      <c r="J1277" s="590" t="str">
        <f t="shared" si="63"/>
        <v xml:space="preserve"> </v>
      </c>
      <c r="K1277" s="591" t="str">
        <f t="shared" si="64"/>
        <v xml:space="preserve"> </v>
      </c>
    </row>
    <row r="1278" spans="1:11" ht="21" customHeight="1" x14ac:dyDescent="0.3">
      <c r="A1278" s="888"/>
      <c r="B1278" s="677"/>
      <c r="C1278" s="586"/>
      <c r="D1278" s="678"/>
      <c r="E1278" s="679"/>
      <c r="F1278" s="164"/>
      <c r="G1278" s="587"/>
      <c r="H1278" s="884" t="str">
        <f t="shared" si="65"/>
        <v xml:space="preserve"> </v>
      </c>
      <c r="I1278" s="157" t="str">
        <f t="shared" si="62"/>
        <v xml:space="preserve"> </v>
      </c>
      <c r="J1278" s="590" t="str">
        <f t="shared" si="63"/>
        <v xml:space="preserve"> </v>
      </c>
      <c r="K1278" s="591" t="str">
        <f t="shared" si="64"/>
        <v xml:space="preserve"> </v>
      </c>
    </row>
    <row r="1279" spans="1:11" ht="21" customHeight="1" x14ac:dyDescent="0.3">
      <c r="A1279" s="888"/>
      <c r="B1279" s="677"/>
      <c r="C1279" s="586"/>
      <c r="D1279" s="678"/>
      <c r="E1279" s="679"/>
      <c r="F1279" s="164"/>
      <c r="G1279" s="587"/>
      <c r="H1279" s="884" t="str">
        <f t="shared" si="65"/>
        <v xml:space="preserve"> </v>
      </c>
      <c r="I1279" s="157" t="str">
        <f t="shared" si="62"/>
        <v xml:space="preserve"> </v>
      </c>
      <c r="J1279" s="590" t="str">
        <f t="shared" si="63"/>
        <v xml:space="preserve"> </v>
      </c>
      <c r="K1279" s="591" t="str">
        <f t="shared" si="64"/>
        <v xml:space="preserve"> </v>
      </c>
    </row>
    <row r="1280" spans="1:11" ht="21" customHeight="1" x14ac:dyDescent="0.3">
      <c r="A1280" s="888"/>
      <c r="B1280" s="677"/>
      <c r="C1280" s="586"/>
      <c r="D1280" s="678"/>
      <c r="E1280" s="679"/>
      <c r="F1280" s="164"/>
      <c r="G1280" s="587"/>
      <c r="H1280" s="884" t="str">
        <f t="shared" si="65"/>
        <v xml:space="preserve"> </v>
      </c>
      <c r="I1280" s="157" t="str">
        <f t="shared" si="62"/>
        <v xml:space="preserve"> </v>
      </c>
      <c r="J1280" s="590" t="str">
        <f t="shared" si="63"/>
        <v xml:space="preserve"> </v>
      </c>
      <c r="K1280" s="591" t="str">
        <f t="shared" si="64"/>
        <v xml:space="preserve"> </v>
      </c>
    </row>
    <row r="1281" spans="1:11" ht="21" customHeight="1" x14ac:dyDescent="0.3">
      <c r="A1281" s="888"/>
      <c r="B1281" s="677"/>
      <c r="C1281" s="586"/>
      <c r="D1281" s="678"/>
      <c r="E1281" s="679"/>
      <c r="F1281" s="164"/>
      <c r="G1281" s="587"/>
      <c r="H1281" s="884" t="str">
        <f t="shared" si="65"/>
        <v xml:space="preserve"> </v>
      </c>
      <c r="I1281" s="157" t="str">
        <f t="shared" ref="I1281:I1311" si="66">IF($D1281="Заплыв №","РЕЗУЛЬТАТ"," ")</f>
        <v xml:space="preserve"> </v>
      </c>
      <c r="J1281" s="590" t="str">
        <f t="shared" ref="J1281:J1311" si="67">IF($D1281="Заплыв №","ФИНИШ"," ")</f>
        <v xml:space="preserve"> </v>
      </c>
      <c r="K1281" s="591" t="str">
        <f t="shared" ref="K1281:K1311" si="68">IF($D1281="Заплыв №","ПРИМ."," ")</f>
        <v xml:space="preserve"> </v>
      </c>
    </row>
    <row r="1282" spans="1:11" ht="21" customHeight="1" x14ac:dyDescent="0.3">
      <c r="A1282" s="888"/>
      <c r="B1282" s="677"/>
      <c r="C1282" s="586"/>
      <c r="D1282" s="678"/>
      <c r="E1282" s="679"/>
      <c r="F1282" s="164"/>
      <c r="G1282" s="587"/>
      <c r="H1282" s="884" t="str">
        <f t="shared" si="65"/>
        <v xml:space="preserve"> </v>
      </c>
      <c r="I1282" s="157" t="str">
        <f t="shared" si="66"/>
        <v xml:space="preserve"> </v>
      </c>
      <c r="J1282" s="590" t="str">
        <f t="shared" si="67"/>
        <v xml:space="preserve"> </v>
      </c>
      <c r="K1282" s="591" t="str">
        <f t="shared" si="68"/>
        <v xml:space="preserve"> </v>
      </c>
    </row>
    <row r="1283" spans="1:11" ht="21" customHeight="1" x14ac:dyDescent="0.3">
      <c r="A1283" s="888"/>
      <c r="B1283" s="677"/>
      <c r="C1283" s="586"/>
      <c r="D1283" s="678"/>
      <c r="E1283" s="679"/>
      <c r="F1283" s="164"/>
      <c r="G1283" s="587"/>
      <c r="H1283" s="884" t="str">
        <f t="shared" ref="H1283:H1311" si="69">IF(ISBLANK(A1283)," ",A1283)</f>
        <v xml:space="preserve"> </v>
      </c>
      <c r="I1283" s="157" t="str">
        <f t="shared" si="66"/>
        <v xml:space="preserve"> </v>
      </c>
      <c r="J1283" s="590" t="str">
        <f t="shared" si="67"/>
        <v xml:space="preserve"> </v>
      </c>
      <c r="K1283" s="591" t="str">
        <f t="shared" si="68"/>
        <v xml:space="preserve"> </v>
      </c>
    </row>
    <row r="1284" spans="1:11" ht="21" customHeight="1" x14ac:dyDescent="0.3">
      <c r="A1284" s="888"/>
      <c r="B1284" s="677"/>
      <c r="C1284" s="586"/>
      <c r="D1284" s="678"/>
      <c r="E1284" s="679"/>
      <c r="F1284" s="164"/>
      <c r="G1284" s="587"/>
      <c r="H1284" s="884" t="str">
        <f t="shared" si="69"/>
        <v xml:space="preserve"> </v>
      </c>
      <c r="I1284" s="157" t="str">
        <f t="shared" si="66"/>
        <v xml:space="preserve"> </v>
      </c>
      <c r="J1284" s="590" t="str">
        <f t="shared" si="67"/>
        <v xml:space="preserve"> </v>
      </c>
      <c r="K1284" s="591" t="str">
        <f t="shared" si="68"/>
        <v xml:space="preserve"> </v>
      </c>
    </row>
    <row r="1285" spans="1:11" ht="21" customHeight="1" x14ac:dyDescent="0.3">
      <c r="A1285" s="888"/>
      <c r="B1285" s="677"/>
      <c r="C1285" s="586"/>
      <c r="D1285" s="678"/>
      <c r="E1285" s="679"/>
      <c r="F1285" s="164"/>
      <c r="G1285" s="587"/>
      <c r="H1285" s="884" t="str">
        <f t="shared" si="69"/>
        <v xml:space="preserve"> </v>
      </c>
      <c r="I1285" s="157" t="str">
        <f t="shared" si="66"/>
        <v xml:space="preserve"> </v>
      </c>
      <c r="J1285" s="590" t="str">
        <f t="shared" si="67"/>
        <v xml:space="preserve"> </v>
      </c>
      <c r="K1285" s="591" t="str">
        <f t="shared" si="68"/>
        <v xml:space="preserve"> </v>
      </c>
    </row>
    <row r="1286" spans="1:11" ht="21" customHeight="1" x14ac:dyDescent="0.3">
      <c r="A1286" s="888"/>
      <c r="B1286" s="677"/>
      <c r="C1286" s="586"/>
      <c r="D1286" s="678"/>
      <c r="E1286" s="679"/>
      <c r="F1286" s="164"/>
      <c r="G1286" s="587"/>
      <c r="H1286" s="884" t="str">
        <f t="shared" si="69"/>
        <v xml:space="preserve"> </v>
      </c>
      <c r="I1286" s="157" t="str">
        <f t="shared" si="66"/>
        <v xml:space="preserve"> </v>
      </c>
      <c r="J1286" s="590" t="str">
        <f t="shared" si="67"/>
        <v xml:space="preserve"> </v>
      </c>
      <c r="K1286" s="591" t="str">
        <f t="shared" si="68"/>
        <v xml:space="preserve"> </v>
      </c>
    </row>
    <row r="1287" spans="1:11" ht="21" customHeight="1" x14ac:dyDescent="0.3">
      <c r="A1287" s="888"/>
      <c r="B1287" s="677"/>
      <c r="C1287" s="586"/>
      <c r="D1287" s="678"/>
      <c r="E1287" s="679"/>
      <c r="F1287" s="164"/>
      <c r="G1287" s="587"/>
      <c r="H1287" s="884" t="str">
        <f t="shared" si="69"/>
        <v xml:space="preserve"> </v>
      </c>
      <c r="I1287" s="157" t="str">
        <f t="shared" si="66"/>
        <v xml:space="preserve"> </v>
      </c>
      <c r="J1287" s="590" t="str">
        <f t="shared" si="67"/>
        <v xml:space="preserve"> </v>
      </c>
      <c r="K1287" s="591" t="str">
        <f t="shared" si="68"/>
        <v xml:space="preserve"> </v>
      </c>
    </row>
    <row r="1288" spans="1:11" ht="21" customHeight="1" x14ac:dyDescent="0.3">
      <c r="A1288" s="888"/>
      <c r="B1288" s="677"/>
      <c r="C1288" s="586"/>
      <c r="D1288" s="678"/>
      <c r="E1288" s="679"/>
      <c r="F1288" s="164"/>
      <c r="G1288" s="587"/>
      <c r="H1288" s="884" t="str">
        <f t="shared" si="69"/>
        <v xml:space="preserve"> </v>
      </c>
      <c r="I1288" s="157" t="str">
        <f t="shared" si="66"/>
        <v xml:space="preserve"> </v>
      </c>
      <c r="J1288" s="590" t="str">
        <f t="shared" si="67"/>
        <v xml:space="preserve"> </v>
      </c>
      <c r="K1288" s="591" t="str">
        <f t="shared" si="68"/>
        <v xml:space="preserve"> </v>
      </c>
    </row>
    <row r="1289" spans="1:11" ht="21" customHeight="1" x14ac:dyDescent="0.3">
      <c r="A1289" s="888"/>
      <c r="B1289" s="677"/>
      <c r="C1289" s="586"/>
      <c r="D1289" s="678"/>
      <c r="E1289" s="679"/>
      <c r="F1289" s="164"/>
      <c r="G1289" s="587"/>
      <c r="H1289" s="884" t="str">
        <f t="shared" si="69"/>
        <v xml:space="preserve"> </v>
      </c>
      <c r="I1289" s="157" t="str">
        <f t="shared" si="66"/>
        <v xml:space="preserve"> </v>
      </c>
      <c r="J1289" s="590" t="str">
        <f t="shared" si="67"/>
        <v xml:space="preserve"> </v>
      </c>
      <c r="K1289" s="591" t="str">
        <f t="shared" si="68"/>
        <v xml:space="preserve"> </v>
      </c>
    </row>
    <row r="1290" spans="1:11" ht="21" customHeight="1" x14ac:dyDescent="0.3">
      <c r="A1290" s="888"/>
      <c r="B1290" s="677"/>
      <c r="C1290" s="586"/>
      <c r="D1290" s="678"/>
      <c r="E1290" s="679"/>
      <c r="F1290" s="164"/>
      <c r="G1290" s="587"/>
      <c r="H1290" s="884" t="str">
        <f t="shared" si="69"/>
        <v xml:space="preserve"> </v>
      </c>
      <c r="I1290" s="157" t="str">
        <f t="shared" si="66"/>
        <v xml:space="preserve"> </v>
      </c>
      <c r="J1290" s="590" t="str">
        <f t="shared" si="67"/>
        <v xml:space="preserve"> </v>
      </c>
      <c r="K1290" s="591" t="str">
        <f t="shared" si="68"/>
        <v xml:space="preserve"> </v>
      </c>
    </row>
    <row r="1291" spans="1:11" ht="21" customHeight="1" x14ac:dyDescent="0.3">
      <c r="A1291" s="888"/>
      <c r="B1291" s="677"/>
      <c r="C1291" s="586"/>
      <c r="D1291" s="678"/>
      <c r="E1291" s="679"/>
      <c r="F1291" s="164"/>
      <c r="G1291" s="587"/>
      <c r="H1291" s="884" t="str">
        <f t="shared" si="69"/>
        <v xml:space="preserve"> </v>
      </c>
      <c r="I1291" s="157" t="str">
        <f t="shared" si="66"/>
        <v xml:space="preserve"> </v>
      </c>
      <c r="J1291" s="590" t="str">
        <f t="shared" si="67"/>
        <v xml:space="preserve"> </v>
      </c>
      <c r="K1291" s="591" t="str">
        <f t="shared" si="68"/>
        <v xml:space="preserve"> </v>
      </c>
    </row>
    <row r="1292" spans="1:11" ht="21" customHeight="1" x14ac:dyDescent="0.3">
      <c r="A1292" s="888"/>
      <c r="B1292" s="677"/>
      <c r="C1292" s="586"/>
      <c r="D1292" s="678"/>
      <c r="E1292" s="679"/>
      <c r="F1292" s="164"/>
      <c r="G1292" s="587"/>
      <c r="H1292" s="884" t="str">
        <f t="shared" si="69"/>
        <v xml:space="preserve"> </v>
      </c>
      <c r="I1292" s="157" t="str">
        <f t="shared" si="66"/>
        <v xml:space="preserve"> </v>
      </c>
      <c r="J1292" s="590" t="str">
        <f t="shared" si="67"/>
        <v xml:space="preserve"> </v>
      </c>
      <c r="K1292" s="591" t="str">
        <f t="shared" si="68"/>
        <v xml:space="preserve"> </v>
      </c>
    </row>
    <row r="1293" spans="1:11" ht="21" customHeight="1" x14ac:dyDescent="0.3">
      <c r="A1293" s="888"/>
      <c r="B1293" s="677"/>
      <c r="C1293" s="586"/>
      <c r="D1293" s="678"/>
      <c r="E1293" s="679"/>
      <c r="F1293" s="164"/>
      <c r="G1293" s="587"/>
      <c r="H1293" s="884" t="str">
        <f t="shared" si="69"/>
        <v xml:space="preserve"> </v>
      </c>
      <c r="I1293" s="157" t="str">
        <f t="shared" si="66"/>
        <v xml:space="preserve"> </v>
      </c>
      <c r="J1293" s="590" t="str">
        <f t="shared" si="67"/>
        <v xml:space="preserve"> </v>
      </c>
      <c r="K1293" s="591" t="str">
        <f t="shared" si="68"/>
        <v xml:space="preserve"> </v>
      </c>
    </row>
    <row r="1294" spans="1:11" ht="21" customHeight="1" x14ac:dyDescent="0.3">
      <c r="A1294" s="888"/>
      <c r="B1294" s="677"/>
      <c r="C1294" s="586"/>
      <c r="D1294" s="678"/>
      <c r="E1294" s="679"/>
      <c r="F1294" s="164"/>
      <c r="G1294" s="587"/>
      <c r="H1294" s="884" t="str">
        <f t="shared" si="69"/>
        <v xml:space="preserve"> </v>
      </c>
      <c r="I1294" s="157" t="str">
        <f t="shared" si="66"/>
        <v xml:space="preserve"> </v>
      </c>
      <c r="J1294" s="590" t="str">
        <f t="shared" si="67"/>
        <v xml:space="preserve"> </v>
      </c>
      <c r="K1294" s="591" t="str">
        <f t="shared" si="68"/>
        <v xml:space="preserve"> </v>
      </c>
    </row>
    <row r="1295" spans="1:11" ht="21" customHeight="1" x14ac:dyDescent="0.3">
      <c r="A1295" s="888"/>
      <c r="B1295" s="677"/>
      <c r="C1295" s="586"/>
      <c r="D1295" s="678"/>
      <c r="E1295" s="679"/>
      <c r="F1295" s="164"/>
      <c r="G1295" s="587"/>
      <c r="H1295" s="884" t="str">
        <f t="shared" si="69"/>
        <v xml:space="preserve"> </v>
      </c>
      <c r="I1295" s="157" t="str">
        <f t="shared" si="66"/>
        <v xml:space="preserve"> </v>
      </c>
      <c r="J1295" s="590" t="str">
        <f t="shared" si="67"/>
        <v xml:space="preserve"> </v>
      </c>
      <c r="K1295" s="591" t="str">
        <f t="shared" si="68"/>
        <v xml:space="preserve"> </v>
      </c>
    </row>
    <row r="1296" spans="1:11" ht="21" customHeight="1" x14ac:dyDescent="0.3">
      <c r="A1296" s="888"/>
      <c r="B1296" s="677"/>
      <c r="C1296" s="586"/>
      <c r="D1296" s="678"/>
      <c r="E1296" s="679"/>
      <c r="F1296" s="164"/>
      <c r="G1296" s="587"/>
      <c r="H1296" s="884" t="str">
        <f t="shared" si="69"/>
        <v xml:space="preserve"> </v>
      </c>
      <c r="I1296" s="157" t="str">
        <f t="shared" si="66"/>
        <v xml:space="preserve"> </v>
      </c>
      <c r="J1296" s="590" t="str">
        <f t="shared" si="67"/>
        <v xml:space="preserve"> </v>
      </c>
      <c r="K1296" s="591" t="str">
        <f t="shared" si="68"/>
        <v xml:space="preserve"> </v>
      </c>
    </row>
    <row r="1297" spans="1:11" ht="21" customHeight="1" x14ac:dyDescent="0.3">
      <c r="A1297" s="888"/>
      <c r="B1297" s="677"/>
      <c r="C1297" s="586"/>
      <c r="D1297" s="678"/>
      <c r="E1297" s="679"/>
      <c r="F1297" s="164"/>
      <c r="G1297" s="587"/>
      <c r="H1297" s="884" t="str">
        <f t="shared" si="69"/>
        <v xml:space="preserve"> </v>
      </c>
      <c r="I1297" s="157" t="str">
        <f t="shared" si="66"/>
        <v xml:space="preserve"> </v>
      </c>
      <c r="J1297" s="590" t="str">
        <f t="shared" si="67"/>
        <v xml:space="preserve"> </v>
      </c>
      <c r="K1297" s="591" t="str">
        <f t="shared" si="68"/>
        <v xml:space="preserve"> </v>
      </c>
    </row>
    <row r="1298" spans="1:11" ht="21" customHeight="1" x14ac:dyDescent="0.3">
      <c r="A1298" s="888"/>
      <c r="B1298" s="677"/>
      <c r="C1298" s="586"/>
      <c r="D1298" s="678"/>
      <c r="E1298" s="679"/>
      <c r="F1298" s="164"/>
      <c r="G1298" s="587"/>
      <c r="H1298" s="884" t="str">
        <f t="shared" si="69"/>
        <v xml:space="preserve"> </v>
      </c>
      <c r="I1298" s="157" t="str">
        <f t="shared" si="66"/>
        <v xml:space="preserve"> </v>
      </c>
      <c r="J1298" s="590" t="str">
        <f t="shared" si="67"/>
        <v xml:space="preserve"> </v>
      </c>
      <c r="K1298" s="591" t="str">
        <f t="shared" si="68"/>
        <v xml:space="preserve"> </v>
      </c>
    </row>
    <row r="1299" spans="1:11" ht="21" customHeight="1" x14ac:dyDescent="0.3">
      <c r="A1299" s="888"/>
      <c r="B1299" s="677"/>
      <c r="C1299" s="586"/>
      <c r="D1299" s="678"/>
      <c r="E1299" s="679"/>
      <c r="F1299" s="164"/>
      <c r="G1299" s="587"/>
      <c r="H1299" s="884" t="str">
        <f t="shared" si="69"/>
        <v xml:space="preserve"> </v>
      </c>
      <c r="I1299" s="157" t="str">
        <f t="shared" si="66"/>
        <v xml:space="preserve"> </v>
      </c>
      <c r="J1299" s="590" t="str">
        <f t="shared" si="67"/>
        <v xml:space="preserve"> </v>
      </c>
      <c r="K1299" s="591" t="str">
        <f t="shared" si="68"/>
        <v xml:space="preserve"> </v>
      </c>
    </row>
    <row r="1300" spans="1:11" ht="21" customHeight="1" x14ac:dyDescent="0.3">
      <c r="A1300" s="888"/>
      <c r="B1300" s="677"/>
      <c r="C1300" s="586"/>
      <c r="D1300" s="678"/>
      <c r="E1300" s="679"/>
      <c r="F1300" s="164"/>
      <c r="G1300" s="587"/>
      <c r="H1300" s="884" t="str">
        <f t="shared" si="69"/>
        <v xml:space="preserve"> </v>
      </c>
      <c r="I1300" s="157" t="str">
        <f t="shared" si="66"/>
        <v xml:space="preserve"> </v>
      </c>
      <c r="J1300" s="590" t="str">
        <f t="shared" si="67"/>
        <v xml:space="preserve"> </v>
      </c>
      <c r="K1300" s="591" t="str">
        <f t="shared" si="68"/>
        <v xml:space="preserve"> </v>
      </c>
    </row>
    <row r="1301" spans="1:11" ht="21" customHeight="1" x14ac:dyDescent="0.3">
      <c r="A1301" s="888"/>
      <c r="B1301" s="677"/>
      <c r="C1301" s="586"/>
      <c r="D1301" s="678"/>
      <c r="E1301" s="679"/>
      <c r="F1301" s="164"/>
      <c r="G1301" s="587"/>
      <c r="H1301" s="884" t="str">
        <f t="shared" si="69"/>
        <v xml:space="preserve"> </v>
      </c>
      <c r="I1301" s="157" t="str">
        <f t="shared" si="66"/>
        <v xml:space="preserve"> </v>
      </c>
      <c r="J1301" s="590" t="str">
        <f t="shared" si="67"/>
        <v xml:space="preserve"> </v>
      </c>
      <c r="K1301" s="591" t="str">
        <f t="shared" si="68"/>
        <v xml:space="preserve"> </v>
      </c>
    </row>
    <row r="1302" spans="1:11" ht="21" customHeight="1" x14ac:dyDescent="0.3">
      <c r="A1302" s="888"/>
      <c r="B1302" s="677"/>
      <c r="C1302" s="586"/>
      <c r="D1302" s="678"/>
      <c r="E1302" s="679"/>
      <c r="F1302" s="164"/>
      <c r="G1302" s="587"/>
      <c r="H1302" s="884" t="str">
        <f t="shared" si="69"/>
        <v xml:space="preserve"> </v>
      </c>
      <c r="I1302" s="157" t="str">
        <f t="shared" si="66"/>
        <v xml:space="preserve"> </v>
      </c>
      <c r="J1302" s="590" t="str">
        <f t="shared" si="67"/>
        <v xml:space="preserve"> </v>
      </c>
      <c r="K1302" s="591" t="str">
        <f t="shared" si="68"/>
        <v xml:space="preserve"> </v>
      </c>
    </row>
    <row r="1303" spans="1:11" ht="21" customHeight="1" x14ac:dyDescent="0.3">
      <c r="A1303" s="888"/>
      <c r="B1303" s="677"/>
      <c r="C1303" s="586"/>
      <c r="D1303" s="678"/>
      <c r="E1303" s="679"/>
      <c r="F1303" s="164"/>
      <c r="G1303" s="587"/>
      <c r="H1303" s="884" t="str">
        <f t="shared" si="69"/>
        <v xml:space="preserve"> </v>
      </c>
      <c r="I1303" s="157" t="str">
        <f t="shared" si="66"/>
        <v xml:space="preserve"> </v>
      </c>
      <c r="J1303" s="590" t="str">
        <f t="shared" si="67"/>
        <v xml:space="preserve"> </v>
      </c>
      <c r="K1303" s="591" t="str">
        <f t="shared" si="68"/>
        <v xml:space="preserve"> </v>
      </c>
    </row>
    <row r="1304" spans="1:11" ht="21" customHeight="1" x14ac:dyDescent="0.3">
      <c r="A1304" s="888"/>
      <c r="B1304" s="677"/>
      <c r="C1304" s="586"/>
      <c r="D1304" s="678"/>
      <c r="E1304" s="679"/>
      <c r="F1304" s="164"/>
      <c r="G1304" s="587"/>
      <c r="H1304" s="884" t="str">
        <f t="shared" si="69"/>
        <v xml:space="preserve"> </v>
      </c>
      <c r="I1304" s="157" t="str">
        <f t="shared" si="66"/>
        <v xml:space="preserve"> </v>
      </c>
      <c r="J1304" s="590" t="str">
        <f t="shared" si="67"/>
        <v xml:space="preserve"> </v>
      </c>
      <c r="K1304" s="591" t="str">
        <f t="shared" si="68"/>
        <v xml:space="preserve"> </v>
      </c>
    </row>
    <row r="1305" spans="1:11" ht="21" customHeight="1" x14ac:dyDescent="0.3">
      <c r="A1305" s="888"/>
      <c r="B1305" s="677"/>
      <c r="C1305" s="586"/>
      <c r="D1305" s="678"/>
      <c r="E1305" s="679"/>
      <c r="F1305" s="164"/>
      <c r="G1305" s="587"/>
      <c r="H1305" s="884" t="str">
        <f t="shared" si="69"/>
        <v xml:space="preserve"> </v>
      </c>
      <c r="I1305" s="157" t="str">
        <f t="shared" si="66"/>
        <v xml:space="preserve"> </v>
      </c>
      <c r="J1305" s="590" t="str">
        <f t="shared" si="67"/>
        <v xml:space="preserve"> </v>
      </c>
      <c r="K1305" s="591" t="str">
        <f t="shared" si="68"/>
        <v xml:space="preserve"> </v>
      </c>
    </row>
    <row r="1306" spans="1:11" ht="21" customHeight="1" x14ac:dyDescent="0.3">
      <c r="A1306" s="888"/>
      <c r="B1306" s="677"/>
      <c r="C1306" s="586"/>
      <c r="D1306" s="678"/>
      <c r="E1306" s="679"/>
      <c r="F1306" s="164"/>
      <c r="G1306" s="587"/>
      <c r="H1306" s="884" t="str">
        <f t="shared" si="69"/>
        <v xml:space="preserve"> </v>
      </c>
      <c r="I1306" s="157" t="str">
        <f t="shared" si="66"/>
        <v xml:space="preserve"> </v>
      </c>
      <c r="J1306" s="590" t="str">
        <f t="shared" si="67"/>
        <v xml:space="preserve"> </v>
      </c>
      <c r="K1306" s="591" t="str">
        <f t="shared" si="68"/>
        <v xml:space="preserve"> </v>
      </c>
    </row>
    <row r="1307" spans="1:11" ht="21" customHeight="1" x14ac:dyDescent="0.3">
      <c r="A1307" s="888"/>
      <c r="B1307" s="677"/>
      <c r="C1307" s="586"/>
      <c r="D1307" s="678"/>
      <c r="E1307" s="679"/>
      <c r="F1307" s="164"/>
      <c r="G1307" s="587"/>
      <c r="H1307" s="884" t="str">
        <f t="shared" si="69"/>
        <v xml:space="preserve"> </v>
      </c>
      <c r="I1307" s="157" t="str">
        <f t="shared" si="66"/>
        <v xml:space="preserve"> </v>
      </c>
      <c r="J1307" s="590" t="str">
        <f t="shared" si="67"/>
        <v xml:space="preserve"> </v>
      </c>
      <c r="K1307" s="591" t="str">
        <f t="shared" si="68"/>
        <v xml:space="preserve"> </v>
      </c>
    </row>
    <row r="1308" spans="1:11" ht="21" customHeight="1" x14ac:dyDescent="0.3">
      <c r="A1308" s="888"/>
      <c r="B1308" s="677"/>
      <c r="C1308" s="586"/>
      <c r="D1308" s="678"/>
      <c r="E1308" s="679"/>
      <c r="F1308" s="164"/>
      <c r="G1308" s="587"/>
      <c r="H1308" s="884" t="str">
        <f t="shared" si="69"/>
        <v xml:space="preserve"> </v>
      </c>
      <c r="I1308" s="157" t="str">
        <f t="shared" si="66"/>
        <v xml:space="preserve"> </v>
      </c>
      <c r="J1308" s="590" t="str">
        <f t="shared" si="67"/>
        <v xml:space="preserve"> </v>
      </c>
      <c r="K1308" s="591" t="str">
        <f t="shared" si="68"/>
        <v xml:space="preserve"> </v>
      </c>
    </row>
    <row r="1309" spans="1:11" ht="21" customHeight="1" x14ac:dyDescent="0.3">
      <c r="A1309" s="888"/>
      <c r="B1309" s="677"/>
      <c r="C1309" s="586"/>
      <c r="D1309" s="678"/>
      <c r="E1309" s="679"/>
      <c r="F1309" s="164"/>
      <c r="G1309" s="587"/>
      <c r="H1309" s="884" t="str">
        <f t="shared" si="69"/>
        <v xml:space="preserve"> </v>
      </c>
      <c r="I1309" s="157" t="str">
        <f t="shared" si="66"/>
        <v xml:space="preserve"> </v>
      </c>
      <c r="J1309" s="590" t="str">
        <f t="shared" si="67"/>
        <v xml:space="preserve"> </v>
      </c>
      <c r="K1309" s="591" t="str">
        <f t="shared" si="68"/>
        <v xml:space="preserve"> </v>
      </c>
    </row>
    <row r="1310" spans="1:11" ht="21" customHeight="1" x14ac:dyDescent="0.3">
      <c r="A1310" s="888"/>
      <c r="B1310" s="677"/>
      <c r="C1310" s="586"/>
      <c r="D1310" s="678"/>
      <c r="E1310" s="679"/>
      <c r="F1310" s="164"/>
      <c r="G1310" s="587"/>
      <c r="H1310" s="884" t="str">
        <f t="shared" si="69"/>
        <v xml:space="preserve"> </v>
      </c>
      <c r="I1310" s="157" t="str">
        <f t="shared" si="66"/>
        <v xml:space="preserve"> </v>
      </c>
      <c r="J1310" s="590" t="str">
        <f t="shared" si="67"/>
        <v xml:space="preserve"> </v>
      </c>
      <c r="K1310" s="591" t="str">
        <f t="shared" si="68"/>
        <v xml:space="preserve"> </v>
      </c>
    </row>
    <row r="1311" spans="1:11" ht="21" customHeight="1" x14ac:dyDescent="0.3">
      <c r="A1311" s="888"/>
      <c r="B1311" s="677"/>
      <c r="C1311" s="586"/>
      <c r="D1311" s="678"/>
      <c r="E1311" s="679"/>
      <c r="F1311" s="164"/>
      <c r="G1311" s="587"/>
      <c r="H1311" s="884" t="str">
        <f t="shared" si="69"/>
        <v xml:space="preserve"> </v>
      </c>
      <c r="I1311" s="157" t="str">
        <f t="shared" si="66"/>
        <v xml:space="preserve"> </v>
      </c>
      <c r="J1311" s="590" t="str">
        <f t="shared" si="67"/>
        <v xml:space="preserve"> </v>
      </c>
      <c r="K1311" s="591" t="str">
        <f t="shared" si="68"/>
        <v xml:space="preserve"> </v>
      </c>
    </row>
  </sheetData>
  <conditionalFormatting sqref="C390:C393 C385:C388 C378:C383 C368:C371 C373:C376 C395:C423 C425:C1048576 C1:C366">
    <cfRule type="expression" dxfId="186" priority="12">
      <formula>IF(C1="Заплыв №",TRUE)</formula>
    </cfRule>
  </conditionalFormatting>
  <conditionalFormatting sqref="D368:D371 D373:D376 D378:D383 D385:D423 D425:D1048576 D1:D366">
    <cfRule type="expression" dxfId="185" priority="11">
      <formula>IF(D1&lt;1000,TRUE)</formula>
    </cfRule>
  </conditionalFormatting>
  <conditionalFormatting sqref="A390:C393 A385:C388 A378:C383 A368:C371 A373:C376 A395:C423 A424 A425:C1048576 A1:C366">
    <cfRule type="expression" dxfId="184" priority="10">
      <formula>IF(LEN(A1)&gt;30,TRUE,IF(LEN(B1)&gt;30,TRUE,IF(LEN(C1)&gt;30,TRUE)))</formula>
    </cfRule>
  </conditionalFormatting>
  <conditionalFormatting sqref="A367 A389 A394 A384 A377 A372">
    <cfRule type="expression" dxfId="183" priority="13">
      <formula>IF(LEN(A367)&gt;30,TRUE,IF(LEN(B367)&gt;30,TRUE,IF(LEN(#REF!)&gt;30,TRUE)))</formula>
    </cfRule>
  </conditionalFormatting>
  <conditionalFormatting sqref="B372 B377 B384 B367">
    <cfRule type="expression" dxfId="182" priority="14">
      <formula>IF(LEN(B367)&gt;30,TRUE,IF(LEN(#REF!)&gt;30,TRUE,IF(LEN(#REF!)&gt;30,TRUE)))</formula>
    </cfRule>
  </conditionalFormatting>
  <conditionalFormatting sqref="B389 B394">
    <cfRule type="expression" dxfId="181" priority="15">
      <formula>IF(LEN(B389)&gt;30,TRUE,IF(LEN(#REF!)&gt;30,TRUE,IF(LEN(D389)&gt;30,TRUE)))</formula>
    </cfRule>
  </conditionalFormatting>
  <conditionalFormatting sqref="B424:C424">
    <cfRule type="expression" dxfId="180" priority="3">
      <formula>IF(LEN(B424)&gt;30,TRUE,IF(LEN(C424)&gt;30,TRUE,IF(LEN(D424)&gt;30,TRUE)))</formula>
    </cfRule>
  </conditionalFormatting>
  <conditionalFormatting sqref="C372">
    <cfRule type="expression" dxfId="179" priority="9">
      <formula>IF(C372="Заплыв №",TRUE)</formula>
    </cfRule>
  </conditionalFormatting>
  <conditionalFormatting sqref="C372">
    <cfRule type="expression" dxfId="178" priority="8">
      <formula>IF(LEN(C372)&gt;30,TRUE,IF(LEN(D372)&gt;30,TRUE,IF(LEN(E372)&gt;30,TRUE)))</formula>
    </cfRule>
  </conditionalFormatting>
  <conditionalFormatting sqref="C394">
    <cfRule type="expression" dxfId="177" priority="7">
      <formula>IF(C394="Заплыв №",TRUE)</formula>
    </cfRule>
  </conditionalFormatting>
  <conditionalFormatting sqref="C394">
    <cfRule type="expression" dxfId="176" priority="6">
      <formula>IF(LEN(C394)&gt;30,TRUE,IF(LEN(D394)&gt;30,TRUE,IF(LEN(E394)&gt;30,TRUE)))</formula>
    </cfRule>
  </conditionalFormatting>
  <conditionalFormatting sqref="C424">
    <cfRule type="expression" dxfId="175" priority="5">
      <formula>IF(C424="Заплыв №",TRUE)</formula>
    </cfRule>
  </conditionalFormatting>
  <conditionalFormatting sqref="D424">
    <cfRule type="expression" dxfId="174" priority="4">
      <formula>IF(D424&lt;1000,TRUE)</formula>
    </cfRule>
  </conditionalFormatting>
  <conditionalFormatting sqref="H390:H393 H385:H388 H378:H383 H368:H371 H373:H376 H395:H469 H3:H366">
    <cfRule type="expression" dxfId="173" priority="1">
      <formula>IF(LEN(H3)&gt;30,TRUE,IF(LEN(I3)&gt;30,TRUE,IF(LEN(J3)&gt;30,TRUE)))</formula>
    </cfRule>
  </conditionalFormatting>
  <conditionalFormatting sqref="H367 H389 H394 H384 H377 H372">
    <cfRule type="expression" dxfId="172" priority="2">
      <formula>IF(LEN(H367)&gt;30,TRUE,IF(LEN(I367)&gt;30,TRUE,IF(LEN(#REF!)&gt;30,TRUE)))</formula>
    </cfRule>
  </conditionalFormatting>
  <pageMargins left="0.31496062992125984" right="0.31496062992125984" top="0.31496062992125984" bottom="0.39370078740157483" header="0" footer="0.11811023622047245"/>
  <pageSetup paperSize="9" orientation="portrait" r:id="rId1"/>
  <headerFooter>
    <oddFooter>&amp;R&amp;"Times New Roman,полужирный курсив"&amp;8Стр. &amp;P из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H45"/>
  <sheetViews>
    <sheetView topLeftCell="B10" workbookViewId="0">
      <selection activeCell="U19" sqref="U19"/>
    </sheetView>
  </sheetViews>
  <sheetFormatPr defaultRowHeight="13.8" x14ac:dyDescent="0.25"/>
  <cols>
    <col min="1" max="1" width="5.109375" style="619" customWidth="1"/>
    <col min="2" max="2" width="43.5546875" style="619" customWidth="1"/>
    <col min="3" max="3" width="26.44140625" style="619" customWidth="1"/>
    <col min="4" max="4" width="9.44140625" style="619" customWidth="1"/>
    <col min="5" max="5" width="7.5546875" style="619" customWidth="1"/>
    <col min="6" max="6" width="17.44140625" style="621" customWidth="1"/>
    <col min="7" max="7" width="9.88671875" style="619" customWidth="1"/>
    <col min="8" max="8" width="19.88671875" style="619" customWidth="1"/>
    <col min="9" max="21" width="1.109375" style="620" customWidth="1"/>
    <col min="22" max="256" width="9.109375" style="620"/>
    <col min="257" max="257" width="5.109375" style="620" customWidth="1"/>
    <col min="258" max="258" width="47.44140625" style="620" customWidth="1"/>
    <col min="259" max="259" width="26.44140625" style="620" customWidth="1"/>
    <col min="260" max="260" width="9.44140625" style="620" customWidth="1"/>
    <col min="261" max="261" width="7.5546875" style="620" customWidth="1"/>
    <col min="262" max="262" width="17.44140625" style="620" customWidth="1"/>
    <col min="263" max="263" width="9.88671875" style="620" customWidth="1"/>
    <col min="264" max="264" width="13.5546875" style="620" customWidth="1"/>
    <col min="265" max="512" width="9.109375" style="620"/>
    <col min="513" max="513" width="5.109375" style="620" customWidth="1"/>
    <col min="514" max="514" width="47.44140625" style="620" customWidth="1"/>
    <col min="515" max="515" width="26.44140625" style="620" customWidth="1"/>
    <col min="516" max="516" width="9.44140625" style="620" customWidth="1"/>
    <col min="517" max="517" width="7.5546875" style="620" customWidth="1"/>
    <col min="518" max="518" width="17.44140625" style="620" customWidth="1"/>
    <col min="519" max="519" width="9.88671875" style="620" customWidth="1"/>
    <col min="520" max="520" width="13.5546875" style="620" customWidth="1"/>
    <col min="521" max="768" width="9.109375" style="620"/>
    <col min="769" max="769" width="5.109375" style="620" customWidth="1"/>
    <col min="770" max="770" width="47.44140625" style="620" customWidth="1"/>
    <col min="771" max="771" width="26.44140625" style="620" customWidth="1"/>
    <col min="772" max="772" width="9.44140625" style="620" customWidth="1"/>
    <col min="773" max="773" width="7.5546875" style="620" customWidth="1"/>
    <col min="774" max="774" width="17.44140625" style="620" customWidth="1"/>
    <col min="775" max="775" width="9.88671875" style="620" customWidth="1"/>
    <col min="776" max="776" width="13.5546875" style="620" customWidth="1"/>
    <col min="777" max="1024" width="9.109375" style="620"/>
    <col min="1025" max="1025" width="5.109375" style="620" customWidth="1"/>
    <col min="1026" max="1026" width="47.44140625" style="620" customWidth="1"/>
    <col min="1027" max="1027" width="26.44140625" style="620" customWidth="1"/>
    <col min="1028" max="1028" width="9.44140625" style="620" customWidth="1"/>
    <col min="1029" max="1029" width="7.5546875" style="620" customWidth="1"/>
    <col min="1030" max="1030" width="17.44140625" style="620" customWidth="1"/>
    <col min="1031" max="1031" width="9.88671875" style="620" customWidth="1"/>
    <col min="1032" max="1032" width="13.5546875" style="620" customWidth="1"/>
    <col min="1033" max="1280" width="9.109375" style="620"/>
    <col min="1281" max="1281" width="5.109375" style="620" customWidth="1"/>
    <col min="1282" max="1282" width="47.44140625" style="620" customWidth="1"/>
    <col min="1283" max="1283" width="26.44140625" style="620" customWidth="1"/>
    <col min="1284" max="1284" width="9.44140625" style="620" customWidth="1"/>
    <col min="1285" max="1285" width="7.5546875" style="620" customWidth="1"/>
    <col min="1286" max="1286" width="17.44140625" style="620" customWidth="1"/>
    <col min="1287" max="1287" width="9.88671875" style="620" customWidth="1"/>
    <col min="1288" max="1288" width="13.5546875" style="620" customWidth="1"/>
    <col min="1289" max="1536" width="9.109375" style="620"/>
    <col min="1537" max="1537" width="5.109375" style="620" customWidth="1"/>
    <col min="1538" max="1538" width="47.44140625" style="620" customWidth="1"/>
    <col min="1539" max="1539" width="26.44140625" style="620" customWidth="1"/>
    <col min="1540" max="1540" width="9.44140625" style="620" customWidth="1"/>
    <col min="1541" max="1541" width="7.5546875" style="620" customWidth="1"/>
    <col min="1542" max="1542" width="17.44140625" style="620" customWidth="1"/>
    <col min="1543" max="1543" width="9.88671875" style="620" customWidth="1"/>
    <col min="1544" max="1544" width="13.5546875" style="620" customWidth="1"/>
    <col min="1545" max="1792" width="9.109375" style="620"/>
    <col min="1793" max="1793" width="5.109375" style="620" customWidth="1"/>
    <col min="1794" max="1794" width="47.44140625" style="620" customWidth="1"/>
    <col min="1795" max="1795" width="26.44140625" style="620" customWidth="1"/>
    <col min="1796" max="1796" width="9.44140625" style="620" customWidth="1"/>
    <col min="1797" max="1797" width="7.5546875" style="620" customWidth="1"/>
    <col min="1798" max="1798" width="17.44140625" style="620" customWidth="1"/>
    <col min="1799" max="1799" width="9.88671875" style="620" customWidth="1"/>
    <col min="1800" max="1800" width="13.5546875" style="620" customWidth="1"/>
    <col min="1801" max="2048" width="9.109375" style="620"/>
    <col min="2049" max="2049" width="5.109375" style="620" customWidth="1"/>
    <col min="2050" max="2050" width="47.44140625" style="620" customWidth="1"/>
    <col min="2051" max="2051" width="26.44140625" style="620" customWidth="1"/>
    <col min="2052" max="2052" width="9.44140625" style="620" customWidth="1"/>
    <col min="2053" max="2053" width="7.5546875" style="620" customWidth="1"/>
    <col min="2054" max="2054" width="17.44140625" style="620" customWidth="1"/>
    <col min="2055" max="2055" width="9.88671875" style="620" customWidth="1"/>
    <col min="2056" max="2056" width="13.5546875" style="620" customWidth="1"/>
    <col min="2057" max="2304" width="9.109375" style="620"/>
    <col min="2305" max="2305" width="5.109375" style="620" customWidth="1"/>
    <col min="2306" max="2306" width="47.44140625" style="620" customWidth="1"/>
    <col min="2307" max="2307" width="26.44140625" style="620" customWidth="1"/>
    <col min="2308" max="2308" width="9.44140625" style="620" customWidth="1"/>
    <col min="2309" max="2309" width="7.5546875" style="620" customWidth="1"/>
    <col min="2310" max="2310" width="17.44140625" style="620" customWidth="1"/>
    <col min="2311" max="2311" width="9.88671875" style="620" customWidth="1"/>
    <col min="2312" max="2312" width="13.5546875" style="620" customWidth="1"/>
    <col min="2313" max="2560" width="9.109375" style="620"/>
    <col min="2561" max="2561" width="5.109375" style="620" customWidth="1"/>
    <col min="2562" max="2562" width="47.44140625" style="620" customWidth="1"/>
    <col min="2563" max="2563" width="26.44140625" style="620" customWidth="1"/>
    <col min="2564" max="2564" width="9.44140625" style="620" customWidth="1"/>
    <col min="2565" max="2565" width="7.5546875" style="620" customWidth="1"/>
    <col min="2566" max="2566" width="17.44140625" style="620" customWidth="1"/>
    <col min="2567" max="2567" width="9.88671875" style="620" customWidth="1"/>
    <col min="2568" max="2568" width="13.5546875" style="620" customWidth="1"/>
    <col min="2569" max="2816" width="9.109375" style="620"/>
    <col min="2817" max="2817" width="5.109375" style="620" customWidth="1"/>
    <col min="2818" max="2818" width="47.44140625" style="620" customWidth="1"/>
    <col min="2819" max="2819" width="26.44140625" style="620" customWidth="1"/>
    <col min="2820" max="2820" width="9.44140625" style="620" customWidth="1"/>
    <col min="2821" max="2821" width="7.5546875" style="620" customWidth="1"/>
    <col min="2822" max="2822" width="17.44140625" style="620" customWidth="1"/>
    <col min="2823" max="2823" width="9.88671875" style="620" customWidth="1"/>
    <col min="2824" max="2824" width="13.5546875" style="620" customWidth="1"/>
    <col min="2825" max="3072" width="9.109375" style="620"/>
    <col min="3073" max="3073" width="5.109375" style="620" customWidth="1"/>
    <col min="3074" max="3074" width="47.44140625" style="620" customWidth="1"/>
    <col min="3075" max="3075" width="26.44140625" style="620" customWidth="1"/>
    <col min="3076" max="3076" width="9.44140625" style="620" customWidth="1"/>
    <col min="3077" max="3077" width="7.5546875" style="620" customWidth="1"/>
    <col min="3078" max="3078" width="17.44140625" style="620" customWidth="1"/>
    <col min="3079" max="3079" width="9.88671875" style="620" customWidth="1"/>
    <col min="3080" max="3080" width="13.5546875" style="620" customWidth="1"/>
    <col min="3081" max="3328" width="9.109375" style="620"/>
    <col min="3329" max="3329" width="5.109375" style="620" customWidth="1"/>
    <col min="3330" max="3330" width="47.44140625" style="620" customWidth="1"/>
    <col min="3331" max="3331" width="26.44140625" style="620" customWidth="1"/>
    <col min="3332" max="3332" width="9.44140625" style="620" customWidth="1"/>
    <col min="3333" max="3333" width="7.5546875" style="620" customWidth="1"/>
    <col min="3334" max="3334" width="17.44140625" style="620" customWidth="1"/>
    <col min="3335" max="3335" width="9.88671875" style="620" customWidth="1"/>
    <col min="3336" max="3336" width="13.5546875" style="620" customWidth="1"/>
    <col min="3337" max="3584" width="9.109375" style="620"/>
    <col min="3585" max="3585" width="5.109375" style="620" customWidth="1"/>
    <col min="3586" max="3586" width="47.44140625" style="620" customWidth="1"/>
    <col min="3587" max="3587" width="26.44140625" style="620" customWidth="1"/>
    <col min="3588" max="3588" width="9.44140625" style="620" customWidth="1"/>
    <col min="3589" max="3589" width="7.5546875" style="620" customWidth="1"/>
    <col min="3590" max="3590" width="17.44140625" style="620" customWidth="1"/>
    <col min="3591" max="3591" width="9.88671875" style="620" customWidth="1"/>
    <col min="3592" max="3592" width="13.5546875" style="620" customWidth="1"/>
    <col min="3593" max="3840" width="9.109375" style="620"/>
    <col min="3841" max="3841" width="5.109375" style="620" customWidth="1"/>
    <col min="3842" max="3842" width="47.44140625" style="620" customWidth="1"/>
    <col min="3843" max="3843" width="26.44140625" style="620" customWidth="1"/>
    <col min="3844" max="3844" width="9.44140625" style="620" customWidth="1"/>
    <col min="3845" max="3845" width="7.5546875" style="620" customWidth="1"/>
    <col min="3846" max="3846" width="17.44140625" style="620" customWidth="1"/>
    <col min="3847" max="3847" width="9.88671875" style="620" customWidth="1"/>
    <col min="3848" max="3848" width="13.5546875" style="620" customWidth="1"/>
    <col min="3849" max="4096" width="9.109375" style="620"/>
    <col min="4097" max="4097" width="5.109375" style="620" customWidth="1"/>
    <col min="4098" max="4098" width="47.44140625" style="620" customWidth="1"/>
    <col min="4099" max="4099" width="26.44140625" style="620" customWidth="1"/>
    <col min="4100" max="4100" width="9.44140625" style="620" customWidth="1"/>
    <col min="4101" max="4101" width="7.5546875" style="620" customWidth="1"/>
    <col min="4102" max="4102" width="17.44140625" style="620" customWidth="1"/>
    <col min="4103" max="4103" width="9.88671875" style="620" customWidth="1"/>
    <col min="4104" max="4104" width="13.5546875" style="620" customWidth="1"/>
    <col min="4105" max="4352" width="9.109375" style="620"/>
    <col min="4353" max="4353" width="5.109375" style="620" customWidth="1"/>
    <col min="4354" max="4354" width="47.44140625" style="620" customWidth="1"/>
    <col min="4355" max="4355" width="26.44140625" style="620" customWidth="1"/>
    <col min="4356" max="4356" width="9.44140625" style="620" customWidth="1"/>
    <col min="4357" max="4357" width="7.5546875" style="620" customWidth="1"/>
    <col min="4358" max="4358" width="17.44140625" style="620" customWidth="1"/>
    <col min="4359" max="4359" width="9.88671875" style="620" customWidth="1"/>
    <col min="4360" max="4360" width="13.5546875" style="620" customWidth="1"/>
    <col min="4361" max="4608" width="9.109375" style="620"/>
    <col min="4609" max="4609" width="5.109375" style="620" customWidth="1"/>
    <col min="4610" max="4610" width="47.44140625" style="620" customWidth="1"/>
    <col min="4611" max="4611" width="26.44140625" style="620" customWidth="1"/>
    <col min="4612" max="4612" width="9.44140625" style="620" customWidth="1"/>
    <col min="4613" max="4613" width="7.5546875" style="620" customWidth="1"/>
    <col min="4614" max="4614" width="17.44140625" style="620" customWidth="1"/>
    <col min="4615" max="4615" width="9.88671875" style="620" customWidth="1"/>
    <col min="4616" max="4616" width="13.5546875" style="620" customWidth="1"/>
    <col min="4617" max="4864" width="9.109375" style="620"/>
    <col min="4865" max="4865" width="5.109375" style="620" customWidth="1"/>
    <col min="4866" max="4866" width="47.44140625" style="620" customWidth="1"/>
    <col min="4867" max="4867" width="26.44140625" style="620" customWidth="1"/>
    <col min="4868" max="4868" width="9.44140625" style="620" customWidth="1"/>
    <col min="4869" max="4869" width="7.5546875" style="620" customWidth="1"/>
    <col min="4870" max="4870" width="17.44140625" style="620" customWidth="1"/>
    <col min="4871" max="4871" width="9.88671875" style="620" customWidth="1"/>
    <col min="4872" max="4872" width="13.5546875" style="620" customWidth="1"/>
    <col min="4873" max="5120" width="9.109375" style="620"/>
    <col min="5121" max="5121" width="5.109375" style="620" customWidth="1"/>
    <col min="5122" max="5122" width="47.44140625" style="620" customWidth="1"/>
    <col min="5123" max="5123" width="26.44140625" style="620" customWidth="1"/>
    <col min="5124" max="5124" width="9.44140625" style="620" customWidth="1"/>
    <col min="5125" max="5125" width="7.5546875" style="620" customWidth="1"/>
    <col min="5126" max="5126" width="17.44140625" style="620" customWidth="1"/>
    <col min="5127" max="5127" width="9.88671875" style="620" customWidth="1"/>
    <col min="5128" max="5128" width="13.5546875" style="620" customWidth="1"/>
    <col min="5129" max="5376" width="9.109375" style="620"/>
    <col min="5377" max="5377" width="5.109375" style="620" customWidth="1"/>
    <col min="5378" max="5378" width="47.44140625" style="620" customWidth="1"/>
    <col min="5379" max="5379" width="26.44140625" style="620" customWidth="1"/>
    <col min="5380" max="5380" width="9.44140625" style="620" customWidth="1"/>
    <col min="5381" max="5381" width="7.5546875" style="620" customWidth="1"/>
    <col min="5382" max="5382" width="17.44140625" style="620" customWidth="1"/>
    <col min="5383" max="5383" width="9.88671875" style="620" customWidth="1"/>
    <col min="5384" max="5384" width="13.5546875" style="620" customWidth="1"/>
    <col min="5385" max="5632" width="9.109375" style="620"/>
    <col min="5633" max="5633" width="5.109375" style="620" customWidth="1"/>
    <col min="5634" max="5634" width="47.44140625" style="620" customWidth="1"/>
    <col min="5635" max="5635" width="26.44140625" style="620" customWidth="1"/>
    <col min="5636" max="5636" width="9.44140625" style="620" customWidth="1"/>
    <col min="5637" max="5637" width="7.5546875" style="620" customWidth="1"/>
    <col min="5638" max="5638" width="17.44140625" style="620" customWidth="1"/>
    <col min="5639" max="5639" width="9.88671875" style="620" customWidth="1"/>
    <col min="5640" max="5640" width="13.5546875" style="620" customWidth="1"/>
    <col min="5641" max="5888" width="9.109375" style="620"/>
    <col min="5889" max="5889" width="5.109375" style="620" customWidth="1"/>
    <col min="5890" max="5890" width="47.44140625" style="620" customWidth="1"/>
    <col min="5891" max="5891" width="26.44140625" style="620" customWidth="1"/>
    <col min="5892" max="5892" width="9.44140625" style="620" customWidth="1"/>
    <col min="5893" max="5893" width="7.5546875" style="620" customWidth="1"/>
    <col min="5894" max="5894" width="17.44140625" style="620" customWidth="1"/>
    <col min="5895" max="5895" width="9.88671875" style="620" customWidth="1"/>
    <col min="5896" max="5896" width="13.5546875" style="620" customWidth="1"/>
    <col min="5897" max="6144" width="9.109375" style="620"/>
    <col min="6145" max="6145" width="5.109375" style="620" customWidth="1"/>
    <col min="6146" max="6146" width="47.44140625" style="620" customWidth="1"/>
    <col min="6147" max="6147" width="26.44140625" style="620" customWidth="1"/>
    <col min="6148" max="6148" width="9.44140625" style="620" customWidth="1"/>
    <col min="6149" max="6149" width="7.5546875" style="620" customWidth="1"/>
    <col min="6150" max="6150" width="17.44140625" style="620" customWidth="1"/>
    <col min="6151" max="6151" width="9.88671875" style="620" customWidth="1"/>
    <col min="6152" max="6152" width="13.5546875" style="620" customWidth="1"/>
    <col min="6153" max="6400" width="9.109375" style="620"/>
    <col min="6401" max="6401" width="5.109375" style="620" customWidth="1"/>
    <col min="6402" max="6402" width="47.44140625" style="620" customWidth="1"/>
    <col min="6403" max="6403" width="26.44140625" style="620" customWidth="1"/>
    <col min="6404" max="6404" width="9.44140625" style="620" customWidth="1"/>
    <col min="6405" max="6405" width="7.5546875" style="620" customWidth="1"/>
    <col min="6406" max="6406" width="17.44140625" style="620" customWidth="1"/>
    <col min="6407" max="6407" width="9.88671875" style="620" customWidth="1"/>
    <col min="6408" max="6408" width="13.5546875" style="620" customWidth="1"/>
    <col min="6409" max="6656" width="9.109375" style="620"/>
    <col min="6657" max="6657" width="5.109375" style="620" customWidth="1"/>
    <col min="6658" max="6658" width="47.44140625" style="620" customWidth="1"/>
    <col min="6659" max="6659" width="26.44140625" style="620" customWidth="1"/>
    <col min="6660" max="6660" width="9.44140625" style="620" customWidth="1"/>
    <col min="6661" max="6661" width="7.5546875" style="620" customWidth="1"/>
    <col min="6662" max="6662" width="17.44140625" style="620" customWidth="1"/>
    <col min="6663" max="6663" width="9.88671875" style="620" customWidth="1"/>
    <col min="6664" max="6664" width="13.5546875" style="620" customWidth="1"/>
    <col min="6665" max="6912" width="9.109375" style="620"/>
    <col min="6913" max="6913" width="5.109375" style="620" customWidth="1"/>
    <col min="6914" max="6914" width="47.44140625" style="620" customWidth="1"/>
    <col min="6915" max="6915" width="26.44140625" style="620" customWidth="1"/>
    <col min="6916" max="6916" width="9.44140625" style="620" customWidth="1"/>
    <col min="6917" max="6917" width="7.5546875" style="620" customWidth="1"/>
    <col min="6918" max="6918" width="17.44140625" style="620" customWidth="1"/>
    <col min="6919" max="6919" width="9.88671875" style="620" customWidth="1"/>
    <col min="6920" max="6920" width="13.5546875" style="620" customWidth="1"/>
    <col min="6921" max="7168" width="9.109375" style="620"/>
    <col min="7169" max="7169" width="5.109375" style="620" customWidth="1"/>
    <col min="7170" max="7170" width="47.44140625" style="620" customWidth="1"/>
    <col min="7171" max="7171" width="26.44140625" style="620" customWidth="1"/>
    <col min="7172" max="7172" width="9.44140625" style="620" customWidth="1"/>
    <col min="7173" max="7173" width="7.5546875" style="620" customWidth="1"/>
    <col min="7174" max="7174" width="17.44140625" style="620" customWidth="1"/>
    <col min="7175" max="7175" width="9.88671875" style="620" customWidth="1"/>
    <col min="7176" max="7176" width="13.5546875" style="620" customWidth="1"/>
    <col min="7177" max="7424" width="9.109375" style="620"/>
    <col min="7425" max="7425" width="5.109375" style="620" customWidth="1"/>
    <col min="7426" max="7426" width="47.44140625" style="620" customWidth="1"/>
    <col min="7427" max="7427" width="26.44140625" style="620" customWidth="1"/>
    <col min="7428" max="7428" width="9.44140625" style="620" customWidth="1"/>
    <col min="7429" max="7429" width="7.5546875" style="620" customWidth="1"/>
    <col min="7430" max="7430" width="17.44140625" style="620" customWidth="1"/>
    <col min="7431" max="7431" width="9.88671875" style="620" customWidth="1"/>
    <col min="7432" max="7432" width="13.5546875" style="620" customWidth="1"/>
    <col min="7433" max="7680" width="9.109375" style="620"/>
    <col min="7681" max="7681" width="5.109375" style="620" customWidth="1"/>
    <col min="7682" max="7682" width="47.44140625" style="620" customWidth="1"/>
    <col min="7683" max="7683" width="26.44140625" style="620" customWidth="1"/>
    <col min="7684" max="7684" width="9.44140625" style="620" customWidth="1"/>
    <col min="7685" max="7685" width="7.5546875" style="620" customWidth="1"/>
    <col min="7686" max="7686" width="17.44140625" style="620" customWidth="1"/>
    <col min="7687" max="7687" width="9.88671875" style="620" customWidth="1"/>
    <col min="7688" max="7688" width="13.5546875" style="620" customWidth="1"/>
    <col min="7689" max="7936" width="9.109375" style="620"/>
    <col min="7937" max="7937" width="5.109375" style="620" customWidth="1"/>
    <col min="7938" max="7938" width="47.44140625" style="620" customWidth="1"/>
    <col min="7939" max="7939" width="26.44140625" style="620" customWidth="1"/>
    <col min="7940" max="7940" width="9.44140625" style="620" customWidth="1"/>
    <col min="7941" max="7941" width="7.5546875" style="620" customWidth="1"/>
    <col min="7942" max="7942" width="17.44140625" style="620" customWidth="1"/>
    <col min="7943" max="7943" width="9.88671875" style="620" customWidth="1"/>
    <col min="7944" max="7944" width="13.5546875" style="620" customWidth="1"/>
    <col min="7945" max="8192" width="9.109375" style="620"/>
    <col min="8193" max="8193" width="5.109375" style="620" customWidth="1"/>
    <col min="8194" max="8194" width="47.44140625" style="620" customWidth="1"/>
    <col min="8195" max="8195" width="26.44140625" style="620" customWidth="1"/>
    <col min="8196" max="8196" width="9.44140625" style="620" customWidth="1"/>
    <col min="8197" max="8197" width="7.5546875" style="620" customWidth="1"/>
    <col min="8198" max="8198" width="17.44140625" style="620" customWidth="1"/>
    <col min="8199" max="8199" width="9.88671875" style="620" customWidth="1"/>
    <col min="8200" max="8200" width="13.5546875" style="620" customWidth="1"/>
    <col min="8201" max="8448" width="9.109375" style="620"/>
    <col min="8449" max="8449" width="5.109375" style="620" customWidth="1"/>
    <col min="8450" max="8450" width="47.44140625" style="620" customWidth="1"/>
    <col min="8451" max="8451" width="26.44140625" style="620" customWidth="1"/>
    <col min="8452" max="8452" width="9.44140625" style="620" customWidth="1"/>
    <col min="8453" max="8453" width="7.5546875" style="620" customWidth="1"/>
    <col min="8454" max="8454" width="17.44140625" style="620" customWidth="1"/>
    <col min="8455" max="8455" width="9.88671875" style="620" customWidth="1"/>
    <col min="8456" max="8456" width="13.5546875" style="620" customWidth="1"/>
    <col min="8457" max="8704" width="9.109375" style="620"/>
    <col min="8705" max="8705" width="5.109375" style="620" customWidth="1"/>
    <col min="8706" max="8706" width="47.44140625" style="620" customWidth="1"/>
    <col min="8707" max="8707" width="26.44140625" style="620" customWidth="1"/>
    <col min="8708" max="8708" width="9.44140625" style="620" customWidth="1"/>
    <col min="8709" max="8709" width="7.5546875" style="620" customWidth="1"/>
    <col min="8710" max="8710" width="17.44140625" style="620" customWidth="1"/>
    <col min="8711" max="8711" width="9.88671875" style="620" customWidth="1"/>
    <col min="8712" max="8712" width="13.5546875" style="620" customWidth="1"/>
    <col min="8713" max="8960" width="9.109375" style="620"/>
    <col min="8961" max="8961" width="5.109375" style="620" customWidth="1"/>
    <col min="8962" max="8962" width="47.44140625" style="620" customWidth="1"/>
    <col min="8963" max="8963" width="26.44140625" style="620" customWidth="1"/>
    <col min="8964" max="8964" width="9.44140625" style="620" customWidth="1"/>
    <col min="8965" max="8965" width="7.5546875" style="620" customWidth="1"/>
    <col min="8966" max="8966" width="17.44140625" style="620" customWidth="1"/>
    <col min="8967" max="8967" width="9.88671875" style="620" customWidth="1"/>
    <col min="8968" max="8968" width="13.5546875" style="620" customWidth="1"/>
    <col min="8969" max="9216" width="9.109375" style="620"/>
    <col min="9217" max="9217" width="5.109375" style="620" customWidth="1"/>
    <col min="9218" max="9218" width="47.44140625" style="620" customWidth="1"/>
    <col min="9219" max="9219" width="26.44140625" style="620" customWidth="1"/>
    <col min="9220" max="9220" width="9.44140625" style="620" customWidth="1"/>
    <col min="9221" max="9221" width="7.5546875" style="620" customWidth="1"/>
    <col min="9222" max="9222" width="17.44140625" style="620" customWidth="1"/>
    <col min="9223" max="9223" width="9.88671875" style="620" customWidth="1"/>
    <col min="9224" max="9224" width="13.5546875" style="620" customWidth="1"/>
    <col min="9225" max="9472" width="9.109375" style="620"/>
    <col min="9473" max="9473" width="5.109375" style="620" customWidth="1"/>
    <col min="9474" max="9474" width="47.44140625" style="620" customWidth="1"/>
    <col min="9475" max="9475" width="26.44140625" style="620" customWidth="1"/>
    <col min="9476" max="9476" width="9.44140625" style="620" customWidth="1"/>
    <col min="9477" max="9477" width="7.5546875" style="620" customWidth="1"/>
    <col min="9478" max="9478" width="17.44140625" style="620" customWidth="1"/>
    <col min="9479" max="9479" width="9.88671875" style="620" customWidth="1"/>
    <col min="9480" max="9480" width="13.5546875" style="620" customWidth="1"/>
    <col min="9481" max="9728" width="9.109375" style="620"/>
    <col min="9729" max="9729" width="5.109375" style="620" customWidth="1"/>
    <col min="9730" max="9730" width="47.44140625" style="620" customWidth="1"/>
    <col min="9731" max="9731" width="26.44140625" style="620" customWidth="1"/>
    <col min="9732" max="9732" width="9.44140625" style="620" customWidth="1"/>
    <col min="9733" max="9733" width="7.5546875" style="620" customWidth="1"/>
    <col min="9734" max="9734" width="17.44140625" style="620" customWidth="1"/>
    <col min="9735" max="9735" width="9.88671875" style="620" customWidth="1"/>
    <col min="9736" max="9736" width="13.5546875" style="620" customWidth="1"/>
    <col min="9737" max="9984" width="9.109375" style="620"/>
    <col min="9985" max="9985" width="5.109375" style="620" customWidth="1"/>
    <col min="9986" max="9986" width="47.44140625" style="620" customWidth="1"/>
    <col min="9987" max="9987" width="26.44140625" style="620" customWidth="1"/>
    <col min="9988" max="9988" width="9.44140625" style="620" customWidth="1"/>
    <col min="9989" max="9989" width="7.5546875" style="620" customWidth="1"/>
    <col min="9990" max="9990" width="17.44140625" style="620" customWidth="1"/>
    <col min="9991" max="9991" width="9.88671875" style="620" customWidth="1"/>
    <col min="9992" max="9992" width="13.5546875" style="620" customWidth="1"/>
    <col min="9993" max="10240" width="9.109375" style="620"/>
    <col min="10241" max="10241" width="5.109375" style="620" customWidth="1"/>
    <col min="10242" max="10242" width="47.44140625" style="620" customWidth="1"/>
    <col min="10243" max="10243" width="26.44140625" style="620" customWidth="1"/>
    <col min="10244" max="10244" width="9.44140625" style="620" customWidth="1"/>
    <col min="10245" max="10245" width="7.5546875" style="620" customWidth="1"/>
    <col min="10246" max="10246" width="17.44140625" style="620" customWidth="1"/>
    <col min="10247" max="10247" width="9.88671875" style="620" customWidth="1"/>
    <col min="10248" max="10248" width="13.5546875" style="620" customWidth="1"/>
    <col min="10249" max="10496" width="9.109375" style="620"/>
    <col min="10497" max="10497" width="5.109375" style="620" customWidth="1"/>
    <col min="10498" max="10498" width="47.44140625" style="620" customWidth="1"/>
    <col min="10499" max="10499" width="26.44140625" style="620" customWidth="1"/>
    <col min="10500" max="10500" width="9.44140625" style="620" customWidth="1"/>
    <col min="10501" max="10501" width="7.5546875" style="620" customWidth="1"/>
    <col min="10502" max="10502" width="17.44140625" style="620" customWidth="1"/>
    <col min="10503" max="10503" width="9.88671875" style="620" customWidth="1"/>
    <col min="10504" max="10504" width="13.5546875" style="620" customWidth="1"/>
    <col min="10505" max="10752" width="9.109375" style="620"/>
    <col min="10753" max="10753" width="5.109375" style="620" customWidth="1"/>
    <col min="10754" max="10754" width="47.44140625" style="620" customWidth="1"/>
    <col min="10755" max="10755" width="26.44140625" style="620" customWidth="1"/>
    <col min="10756" max="10756" width="9.44140625" style="620" customWidth="1"/>
    <col min="10757" max="10757" width="7.5546875" style="620" customWidth="1"/>
    <col min="10758" max="10758" width="17.44140625" style="620" customWidth="1"/>
    <col min="10759" max="10759" width="9.88671875" style="620" customWidth="1"/>
    <col min="10760" max="10760" width="13.5546875" style="620" customWidth="1"/>
    <col min="10761" max="11008" width="9.109375" style="620"/>
    <col min="11009" max="11009" width="5.109375" style="620" customWidth="1"/>
    <col min="11010" max="11010" width="47.44140625" style="620" customWidth="1"/>
    <col min="11011" max="11011" width="26.44140625" style="620" customWidth="1"/>
    <col min="11012" max="11012" width="9.44140625" style="620" customWidth="1"/>
    <col min="11013" max="11013" width="7.5546875" style="620" customWidth="1"/>
    <col min="11014" max="11014" width="17.44140625" style="620" customWidth="1"/>
    <col min="11015" max="11015" width="9.88671875" style="620" customWidth="1"/>
    <col min="11016" max="11016" width="13.5546875" style="620" customWidth="1"/>
    <col min="11017" max="11264" width="9.109375" style="620"/>
    <col min="11265" max="11265" width="5.109375" style="620" customWidth="1"/>
    <col min="11266" max="11266" width="47.44140625" style="620" customWidth="1"/>
    <col min="11267" max="11267" width="26.44140625" style="620" customWidth="1"/>
    <col min="11268" max="11268" width="9.44140625" style="620" customWidth="1"/>
    <col min="11269" max="11269" width="7.5546875" style="620" customWidth="1"/>
    <col min="11270" max="11270" width="17.44140625" style="620" customWidth="1"/>
    <col min="11271" max="11271" width="9.88671875" style="620" customWidth="1"/>
    <col min="11272" max="11272" width="13.5546875" style="620" customWidth="1"/>
    <col min="11273" max="11520" width="9.109375" style="620"/>
    <col min="11521" max="11521" width="5.109375" style="620" customWidth="1"/>
    <col min="11522" max="11522" width="47.44140625" style="620" customWidth="1"/>
    <col min="11523" max="11523" width="26.44140625" style="620" customWidth="1"/>
    <col min="11524" max="11524" width="9.44140625" style="620" customWidth="1"/>
    <col min="11525" max="11525" width="7.5546875" style="620" customWidth="1"/>
    <col min="11526" max="11526" width="17.44140625" style="620" customWidth="1"/>
    <col min="11527" max="11527" width="9.88671875" style="620" customWidth="1"/>
    <col min="11528" max="11528" width="13.5546875" style="620" customWidth="1"/>
    <col min="11529" max="11776" width="9.109375" style="620"/>
    <col min="11777" max="11777" width="5.109375" style="620" customWidth="1"/>
    <col min="11778" max="11778" width="47.44140625" style="620" customWidth="1"/>
    <col min="11779" max="11779" width="26.44140625" style="620" customWidth="1"/>
    <col min="11780" max="11780" width="9.44140625" style="620" customWidth="1"/>
    <col min="11781" max="11781" width="7.5546875" style="620" customWidth="1"/>
    <col min="11782" max="11782" width="17.44140625" style="620" customWidth="1"/>
    <col min="11783" max="11783" width="9.88671875" style="620" customWidth="1"/>
    <col min="11784" max="11784" width="13.5546875" style="620" customWidth="1"/>
    <col min="11785" max="12032" width="9.109375" style="620"/>
    <col min="12033" max="12033" width="5.109375" style="620" customWidth="1"/>
    <col min="12034" max="12034" width="47.44140625" style="620" customWidth="1"/>
    <col min="12035" max="12035" width="26.44140625" style="620" customWidth="1"/>
    <col min="12036" max="12036" width="9.44140625" style="620" customWidth="1"/>
    <col min="12037" max="12037" width="7.5546875" style="620" customWidth="1"/>
    <col min="12038" max="12038" width="17.44140625" style="620" customWidth="1"/>
    <col min="12039" max="12039" width="9.88671875" style="620" customWidth="1"/>
    <col min="12040" max="12040" width="13.5546875" style="620" customWidth="1"/>
    <col min="12041" max="12288" width="9.109375" style="620"/>
    <col min="12289" max="12289" width="5.109375" style="620" customWidth="1"/>
    <col min="12290" max="12290" width="47.44140625" style="620" customWidth="1"/>
    <col min="12291" max="12291" width="26.44140625" style="620" customWidth="1"/>
    <col min="12292" max="12292" width="9.44140625" style="620" customWidth="1"/>
    <col min="12293" max="12293" width="7.5546875" style="620" customWidth="1"/>
    <col min="12294" max="12294" width="17.44140625" style="620" customWidth="1"/>
    <col min="12295" max="12295" width="9.88671875" style="620" customWidth="1"/>
    <col min="12296" max="12296" width="13.5546875" style="620" customWidth="1"/>
    <col min="12297" max="12544" width="9.109375" style="620"/>
    <col min="12545" max="12545" width="5.109375" style="620" customWidth="1"/>
    <col min="12546" max="12546" width="47.44140625" style="620" customWidth="1"/>
    <col min="12547" max="12547" width="26.44140625" style="620" customWidth="1"/>
    <col min="12548" max="12548" width="9.44140625" style="620" customWidth="1"/>
    <col min="12549" max="12549" width="7.5546875" style="620" customWidth="1"/>
    <col min="12550" max="12550" width="17.44140625" style="620" customWidth="1"/>
    <col min="12551" max="12551" width="9.88671875" style="620" customWidth="1"/>
    <col min="12552" max="12552" width="13.5546875" style="620" customWidth="1"/>
    <col min="12553" max="12800" width="9.109375" style="620"/>
    <col min="12801" max="12801" width="5.109375" style="620" customWidth="1"/>
    <col min="12802" max="12802" width="47.44140625" style="620" customWidth="1"/>
    <col min="12803" max="12803" width="26.44140625" style="620" customWidth="1"/>
    <col min="12804" max="12804" width="9.44140625" style="620" customWidth="1"/>
    <col min="12805" max="12805" width="7.5546875" style="620" customWidth="1"/>
    <col min="12806" max="12806" width="17.44140625" style="620" customWidth="1"/>
    <col min="12807" max="12807" width="9.88671875" style="620" customWidth="1"/>
    <col min="12808" max="12808" width="13.5546875" style="620" customWidth="1"/>
    <col min="12809" max="13056" width="9.109375" style="620"/>
    <col min="13057" max="13057" width="5.109375" style="620" customWidth="1"/>
    <col min="13058" max="13058" width="47.44140625" style="620" customWidth="1"/>
    <col min="13059" max="13059" width="26.44140625" style="620" customWidth="1"/>
    <col min="13060" max="13060" width="9.44140625" style="620" customWidth="1"/>
    <col min="13061" max="13061" width="7.5546875" style="620" customWidth="1"/>
    <col min="13062" max="13062" width="17.44140625" style="620" customWidth="1"/>
    <col min="13063" max="13063" width="9.88671875" style="620" customWidth="1"/>
    <col min="13064" max="13064" width="13.5546875" style="620" customWidth="1"/>
    <col min="13065" max="13312" width="9.109375" style="620"/>
    <col min="13313" max="13313" width="5.109375" style="620" customWidth="1"/>
    <col min="13314" max="13314" width="47.44140625" style="620" customWidth="1"/>
    <col min="13315" max="13315" width="26.44140625" style="620" customWidth="1"/>
    <col min="13316" max="13316" width="9.44140625" style="620" customWidth="1"/>
    <col min="13317" max="13317" width="7.5546875" style="620" customWidth="1"/>
    <col min="13318" max="13318" width="17.44140625" style="620" customWidth="1"/>
    <col min="13319" max="13319" width="9.88671875" style="620" customWidth="1"/>
    <col min="13320" max="13320" width="13.5546875" style="620" customWidth="1"/>
    <col min="13321" max="13568" width="9.109375" style="620"/>
    <col min="13569" max="13569" width="5.109375" style="620" customWidth="1"/>
    <col min="13570" max="13570" width="47.44140625" style="620" customWidth="1"/>
    <col min="13571" max="13571" width="26.44140625" style="620" customWidth="1"/>
    <col min="13572" max="13572" width="9.44140625" style="620" customWidth="1"/>
    <col min="13573" max="13573" width="7.5546875" style="620" customWidth="1"/>
    <col min="13574" max="13574" width="17.44140625" style="620" customWidth="1"/>
    <col min="13575" max="13575" width="9.88671875" style="620" customWidth="1"/>
    <col min="13576" max="13576" width="13.5546875" style="620" customWidth="1"/>
    <col min="13577" max="13824" width="9.109375" style="620"/>
    <col min="13825" max="13825" width="5.109375" style="620" customWidth="1"/>
    <col min="13826" max="13826" width="47.44140625" style="620" customWidth="1"/>
    <col min="13827" max="13827" width="26.44140625" style="620" customWidth="1"/>
    <col min="13828" max="13828" width="9.44140625" style="620" customWidth="1"/>
    <col min="13829" max="13829" width="7.5546875" style="620" customWidth="1"/>
    <col min="13830" max="13830" width="17.44140625" style="620" customWidth="1"/>
    <col min="13831" max="13831" width="9.88671875" style="620" customWidth="1"/>
    <col min="13832" max="13832" width="13.5546875" style="620" customWidth="1"/>
    <col min="13833" max="14080" width="9.109375" style="620"/>
    <col min="14081" max="14081" width="5.109375" style="620" customWidth="1"/>
    <col min="14082" max="14082" width="47.44140625" style="620" customWidth="1"/>
    <col min="14083" max="14083" width="26.44140625" style="620" customWidth="1"/>
    <col min="14084" max="14084" width="9.44140625" style="620" customWidth="1"/>
    <col min="14085" max="14085" width="7.5546875" style="620" customWidth="1"/>
    <col min="14086" max="14086" width="17.44140625" style="620" customWidth="1"/>
    <col min="14087" max="14087" width="9.88671875" style="620" customWidth="1"/>
    <col min="14088" max="14088" width="13.5546875" style="620" customWidth="1"/>
    <col min="14089" max="14336" width="9.109375" style="620"/>
    <col min="14337" max="14337" width="5.109375" style="620" customWidth="1"/>
    <col min="14338" max="14338" width="47.44140625" style="620" customWidth="1"/>
    <col min="14339" max="14339" width="26.44140625" style="620" customWidth="1"/>
    <col min="14340" max="14340" width="9.44140625" style="620" customWidth="1"/>
    <col min="14341" max="14341" width="7.5546875" style="620" customWidth="1"/>
    <col min="14342" max="14342" width="17.44140625" style="620" customWidth="1"/>
    <col min="14343" max="14343" width="9.88671875" style="620" customWidth="1"/>
    <col min="14344" max="14344" width="13.5546875" style="620" customWidth="1"/>
    <col min="14345" max="14592" width="9.109375" style="620"/>
    <col min="14593" max="14593" width="5.109375" style="620" customWidth="1"/>
    <col min="14594" max="14594" width="47.44140625" style="620" customWidth="1"/>
    <col min="14595" max="14595" width="26.44140625" style="620" customWidth="1"/>
    <col min="14596" max="14596" width="9.44140625" style="620" customWidth="1"/>
    <col min="14597" max="14597" width="7.5546875" style="620" customWidth="1"/>
    <col min="14598" max="14598" width="17.44140625" style="620" customWidth="1"/>
    <col min="14599" max="14599" width="9.88671875" style="620" customWidth="1"/>
    <col min="14600" max="14600" width="13.5546875" style="620" customWidth="1"/>
    <col min="14601" max="14848" width="9.109375" style="620"/>
    <col min="14849" max="14849" width="5.109375" style="620" customWidth="1"/>
    <col min="14850" max="14850" width="47.44140625" style="620" customWidth="1"/>
    <col min="14851" max="14851" width="26.44140625" style="620" customWidth="1"/>
    <col min="14852" max="14852" width="9.44140625" style="620" customWidth="1"/>
    <col min="14853" max="14853" width="7.5546875" style="620" customWidth="1"/>
    <col min="14854" max="14854" width="17.44140625" style="620" customWidth="1"/>
    <col min="14855" max="14855" width="9.88671875" style="620" customWidth="1"/>
    <col min="14856" max="14856" width="13.5546875" style="620" customWidth="1"/>
    <col min="14857" max="15104" width="9.109375" style="620"/>
    <col min="15105" max="15105" width="5.109375" style="620" customWidth="1"/>
    <col min="15106" max="15106" width="47.44140625" style="620" customWidth="1"/>
    <col min="15107" max="15107" width="26.44140625" style="620" customWidth="1"/>
    <col min="15108" max="15108" width="9.44140625" style="620" customWidth="1"/>
    <col min="15109" max="15109" width="7.5546875" style="620" customWidth="1"/>
    <col min="15110" max="15110" width="17.44140625" style="620" customWidth="1"/>
    <col min="15111" max="15111" width="9.88671875" style="620" customWidth="1"/>
    <col min="15112" max="15112" width="13.5546875" style="620" customWidth="1"/>
    <col min="15113" max="15360" width="9.109375" style="620"/>
    <col min="15361" max="15361" width="5.109375" style="620" customWidth="1"/>
    <col min="15362" max="15362" width="47.44140625" style="620" customWidth="1"/>
    <col min="15363" max="15363" width="26.44140625" style="620" customWidth="1"/>
    <col min="15364" max="15364" width="9.44140625" style="620" customWidth="1"/>
    <col min="15365" max="15365" width="7.5546875" style="620" customWidth="1"/>
    <col min="15366" max="15366" width="17.44140625" style="620" customWidth="1"/>
    <col min="15367" max="15367" width="9.88671875" style="620" customWidth="1"/>
    <col min="15368" max="15368" width="13.5546875" style="620" customWidth="1"/>
    <col min="15369" max="15616" width="9.109375" style="620"/>
    <col min="15617" max="15617" width="5.109375" style="620" customWidth="1"/>
    <col min="15618" max="15618" width="47.44140625" style="620" customWidth="1"/>
    <col min="15619" max="15619" width="26.44140625" style="620" customWidth="1"/>
    <col min="15620" max="15620" width="9.44140625" style="620" customWidth="1"/>
    <col min="15621" max="15621" width="7.5546875" style="620" customWidth="1"/>
    <col min="15622" max="15622" width="17.44140625" style="620" customWidth="1"/>
    <col min="15623" max="15623" width="9.88671875" style="620" customWidth="1"/>
    <col min="15624" max="15624" width="13.5546875" style="620" customWidth="1"/>
    <col min="15625" max="15872" width="9.109375" style="620"/>
    <col min="15873" max="15873" width="5.109375" style="620" customWidth="1"/>
    <col min="15874" max="15874" width="47.44140625" style="620" customWidth="1"/>
    <col min="15875" max="15875" width="26.44140625" style="620" customWidth="1"/>
    <col min="15876" max="15876" width="9.44140625" style="620" customWidth="1"/>
    <col min="15877" max="15877" width="7.5546875" style="620" customWidth="1"/>
    <col min="15878" max="15878" width="17.44140625" style="620" customWidth="1"/>
    <col min="15879" max="15879" width="9.88671875" style="620" customWidth="1"/>
    <col min="15880" max="15880" width="13.5546875" style="620" customWidth="1"/>
    <col min="15881" max="16128" width="9.109375" style="620"/>
    <col min="16129" max="16129" width="5.109375" style="620" customWidth="1"/>
    <col min="16130" max="16130" width="47.44140625" style="620" customWidth="1"/>
    <col min="16131" max="16131" width="26.44140625" style="620" customWidth="1"/>
    <col min="16132" max="16132" width="9.44140625" style="620" customWidth="1"/>
    <col min="16133" max="16133" width="7.5546875" style="620" customWidth="1"/>
    <col min="16134" max="16134" width="17.44140625" style="620" customWidth="1"/>
    <col min="16135" max="16135" width="9.88671875" style="620" customWidth="1"/>
    <col min="16136" max="16136" width="13.5546875" style="620" customWidth="1"/>
    <col min="16137" max="16384" width="9.109375" style="620"/>
  </cols>
  <sheetData>
    <row r="1" spans="1:8" x14ac:dyDescent="0.25">
      <c r="F1" s="1264" t="s">
        <v>724</v>
      </c>
      <c r="G1" s="1264"/>
      <c r="H1" s="1264"/>
    </row>
    <row r="2" spans="1:8" x14ac:dyDescent="0.25">
      <c r="F2" s="1264" t="s">
        <v>725</v>
      </c>
      <c r="G2" s="1264"/>
      <c r="H2" s="1264"/>
    </row>
    <row r="3" spans="1:8" ht="13.95" x14ac:dyDescent="0.3">
      <c r="H3" s="622"/>
    </row>
    <row r="4" spans="1:8" ht="45" customHeight="1" thickBot="1" x14ac:dyDescent="0.3">
      <c r="A4" s="1265" t="s">
        <v>726</v>
      </c>
      <c r="B4" s="1266"/>
      <c r="C4" s="1266"/>
      <c r="D4" s="1266"/>
      <c r="E4" s="1266"/>
      <c r="F4" s="1266"/>
      <c r="G4" s="1266"/>
      <c r="H4" s="1266"/>
    </row>
    <row r="5" spans="1:8" ht="45.75" customHeight="1" x14ac:dyDescent="0.25">
      <c r="A5" s="1249" t="s">
        <v>727</v>
      </c>
      <c r="B5" s="1235" t="s">
        <v>728</v>
      </c>
      <c r="C5" s="1235" t="s">
        <v>729</v>
      </c>
      <c r="D5" s="1268" t="s">
        <v>730</v>
      </c>
      <c r="E5" s="1269"/>
      <c r="F5" s="1235" t="s">
        <v>731</v>
      </c>
      <c r="G5" s="1270" t="s">
        <v>732</v>
      </c>
      <c r="H5" s="1252" t="s">
        <v>733</v>
      </c>
    </row>
    <row r="6" spans="1:8" ht="14.4" thickBot="1" x14ac:dyDescent="0.3">
      <c r="A6" s="1267"/>
      <c r="B6" s="1225"/>
      <c r="C6" s="1225"/>
      <c r="D6" s="623" t="s">
        <v>179</v>
      </c>
      <c r="E6" s="624" t="s">
        <v>33</v>
      </c>
      <c r="F6" s="1225"/>
      <c r="G6" s="1271"/>
      <c r="H6" s="1272"/>
    </row>
    <row r="7" spans="1:8" x14ac:dyDescent="0.25">
      <c r="A7" s="1249">
        <v>1</v>
      </c>
      <c r="B7" s="1235"/>
      <c r="C7" s="1235"/>
      <c r="D7" s="1235" t="s">
        <v>554</v>
      </c>
      <c r="E7" s="1235">
        <v>1</v>
      </c>
      <c r="F7" s="625" t="s">
        <v>734</v>
      </c>
      <c r="G7" s="626">
        <v>200</v>
      </c>
      <c r="H7" s="1252"/>
    </row>
    <row r="8" spans="1:8" ht="27.6" x14ac:dyDescent="0.25">
      <c r="A8" s="1245"/>
      <c r="B8" s="1247"/>
      <c r="C8" s="1247"/>
      <c r="D8" s="1247"/>
      <c r="E8" s="1247"/>
      <c r="F8" s="627" t="s">
        <v>735</v>
      </c>
      <c r="G8" s="628">
        <v>50</v>
      </c>
      <c r="H8" s="1248"/>
    </row>
    <row r="9" spans="1:8" ht="27.6" x14ac:dyDescent="0.25">
      <c r="A9" s="1237">
        <v>2</v>
      </c>
      <c r="B9" s="1224"/>
      <c r="C9" s="1224"/>
      <c r="D9" s="1242" t="s">
        <v>554</v>
      </c>
      <c r="E9" s="1224">
        <v>2</v>
      </c>
      <c r="F9" s="627" t="s">
        <v>736</v>
      </c>
      <c r="G9" s="628">
        <v>200</v>
      </c>
      <c r="H9" s="1243"/>
    </row>
    <row r="10" spans="1:8" ht="27.6" x14ac:dyDescent="0.25">
      <c r="A10" s="1245"/>
      <c r="B10" s="1247"/>
      <c r="C10" s="1247"/>
      <c r="D10" s="1247"/>
      <c r="E10" s="1247"/>
      <c r="F10" s="627" t="s">
        <v>737</v>
      </c>
      <c r="G10" s="628">
        <v>50</v>
      </c>
      <c r="H10" s="1248"/>
    </row>
    <row r="11" spans="1:8" x14ac:dyDescent="0.25">
      <c r="A11" s="1262">
        <v>3</v>
      </c>
      <c r="B11" s="1242"/>
      <c r="C11" s="1242"/>
      <c r="D11" s="1242" t="s">
        <v>554</v>
      </c>
      <c r="E11" s="1242">
        <v>3</v>
      </c>
      <c r="F11" s="629" t="s">
        <v>738</v>
      </c>
      <c r="G11" s="630">
        <v>200</v>
      </c>
      <c r="H11" s="1263"/>
    </row>
    <row r="12" spans="1:8" ht="28.2" thickBot="1" x14ac:dyDescent="0.3">
      <c r="A12" s="1254"/>
      <c r="B12" s="1256"/>
      <c r="C12" s="1256"/>
      <c r="D12" s="1256"/>
      <c r="E12" s="1256"/>
      <c r="F12" s="631" t="s">
        <v>739</v>
      </c>
      <c r="G12" s="632">
        <v>50</v>
      </c>
      <c r="H12" s="1257"/>
    </row>
    <row r="13" spans="1:8" x14ac:dyDescent="0.25">
      <c r="A13" s="1261">
        <v>4</v>
      </c>
      <c r="B13" s="1234"/>
      <c r="C13" s="1234"/>
      <c r="D13" s="1234" t="s">
        <v>554</v>
      </c>
      <c r="E13" s="1234">
        <v>1</v>
      </c>
      <c r="F13" s="625" t="s">
        <v>734</v>
      </c>
      <c r="G13" s="626">
        <v>200</v>
      </c>
      <c r="H13" s="1236"/>
    </row>
    <row r="14" spans="1:8" ht="27.6" x14ac:dyDescent="0.25">
      <c r="A14" s="1260"/>
      <c r="B14" s="1229"/>
      <c r="C14" s="1229"/>
      <c r="D14" s="1229"/>
      <c r="E14" s="1229"/>
      <c r="F14" s="627" t="s">
        <v>735</v>
      </c>
      <c r="G14" s="628">
        <v>50</v>
      </c>
      <c r="H14" s="1231"/>
    </row>
    <row r="15" spans="1:8" ht="27.6" x14ac:dyDescent="0.25">
      <c r="A15" s="1258">
        <v>5</v>
      </c>
      <c r="B15" s="1222"/>
      <c r="C15" s="1222"/>
      <c r="D15" s="1222" t="s">
        <v>554</v>
      </c>
      <c r="E15" s="1222">
        <v>2</v>
      </c>
      <c r="F15" s="627" t="s">
        <v>736</v>
      </c>
      <c r="G15" s="628">
        <v>200</v>
      </c>
      <c r="H15" s="1226"/>
    </row>
    <row r="16" spans="1:8" ht="27.6" x14ac:dyDescent="0.25">
      <c r="A16" s="1260"/>
      <c r="B16" s="1229"/>
      <c r="C16" s="1229"/>
      <c r="D16" s="1229"/>
      <c r="E16" s="1229"/>
      <c r="F16" s="627" t="s">
        <v>737</v>
      </c>
      <c r="G16" s="628">
        <v>50</v>
      </c>
      <c r="H16" s="1231"/>
    </row>
    <row r="17" spans="1:8" x14ac:dyDescent="0.25">
      <c r="A17" s="1258">
        <v>6</v>
      </c>
      <c r="B17" s="1222"/>
      <c r="C17" s="1222"/>
      <c r="D17" s="1222" t="s">
        <v>554</v>
      </c>
      <c r="E17" s="1222">
        <v>3</v>
      </c>
      <c r="F17" s="627" t="s">
        <v>738</v>
      </c>
      <c r="G17" s="628">
        <v>200</v>
      </c>
      <c r="H17" s="1226"/>
    </row>
    <row r="18" spans="1:8" ht="28.2" thickBot="1" x14ac:dyDescent="0.3">
      <c r="A18" s="1259"/>
      <c r="B18" s="1223"/>
      <c r="C18" s="1223"/>
      <c r="D18" s="1223"/>
      <c r="E18" s="1223"/>
      <c r="F18" s="631" t="s">
        <v>739</v>
      </c>
      <c r="G18" s="632">
        <v>50</v>
      </c>
      <c r="H18" s="1227"/>
    </row>
    <row r="19" spans="1:8" ht="87" customHeight="1" thickBot="1" x14ac:dyDescent="0.3">
      <c r="A19" s="633"/>
      <c r="B19" s="633"/>
      <c r="C19" s="633"/>
      <c r="D19" s="633"/>
      <c r="E19" s="633"/>
      <c r="F19" s="634"/>
      <c r="G19" s="635"/>
      <c r="H19" s="633"/>
    </row>
    <row r="20" spans="1:8" x14ac:dyDescent="0.25">
      <c r="A20" s="1249">
        <v>7</v>
      </c>
      <c r="B20" s="1251"/>
      <c r="C20" s="1235" t="str">
        <f>'[1]Итоговый протокол'!$F$294</f>
        <v>Ярославская область</v>
      </c>
      <c r="D20" s="1235" t="s">
        <v>740</v>
      </c>
      <c r="E20" s="1235">
        <v>1</v>
      </c>
      <c r="F20" s="625" t="s">
        <v>734</v>
      </c>
      <c r="G20" s="626">
        <v>200</v>
      </c>
      <c r="H20" s="1252"/>
    </row>
    <row r="21" spans="1:8" ht="27.6" x14ac:dyDescent="0.25">
      <c r="A21" s="1245"/>
      <c r="B21" s="1246"/>
      <c r="C21" s="1247"/>
      <c r="D21" s="1247"/>
      <c r="E21" s="1247"/>
      <c r="F21" s="627" t="s">
        <v>735</v>
      </c>
      <c r="G21" s="628">
        <v>50</v>
      </c>
      <c r="H21" s="1248"/>
    </row>
    <row r="22" spans="1:8" x14ac:dyDescent="0.25">
      <c r="A22" s="1237">
        <v>8</v>
      </c>
      <c r="B22" s="1239"/>
      <c r="C22" s="1224" t="str">
        <f>'[1]Итоговый протокол'!$F$294</f>
        <v>Ярославская область</v>
      </c>
      <c r="D22" s="1224" t="s">
        <v>740</v>
      </c>
      <c r="E22" s="1224">
        <v>1</v>
      </c>
      <c r="F22" s="627" t="s">
        <v>734</v>
      </c>
      <c r="G22" s="628">
        <v>200</v>
      </c>
      <c r="H22" s="1243"/>
    </row>
    <row r="23" spans="1:8" ht="27.6" x14ac:dyDescent="0.25">
      <c r="A23" s="1245"/>
      <c r="B23" s="1246"/>
      <c r="C23" s="1247"/>
      <c r="D23" s="1247"/>
      <c r="E23" s="1247"/>
      <c r="F23" s="627" t="s">
        <v>735</v>
      </c>
      <c r="G23" s="628">
        <v>50</v>
      </c>
      <c r="H23" s="1248"/>
    </row>
    <row r="24" spans="1:8" x14ac:dyDescent="0.25">
      <c r="A24" s="1237">
        <f>A22+1</f>
        <v>9</v>
      </c>
      <c r="B24" s="1239"/>
      <c r="C24" s="1224" t="str">
        <f>'[1]Итоговый протокол'!$F$294</f>
        <v>Ярославская область</v>
      </c>
      <c r="D24" s="1224" t="s">
        <v>740</v>
      </c>
      <c r="E24" s="1224">
        <v>1</v>
      </c>
      <c r="F24" s="627" t="s">
        <v>734</v>
      </c>
      <c r="G24" s="628">
        <v>200</v>
      </c>
      <c r="H24" s="1243"/>
    </row>
    <row r="25" spans="1:8" ht="27.6" x14ac:dyDescent="0.25">
      <c r="A25" s="1245"/>
      <c r="B25" s="1246"/>
      <c r="C25" s="1247"/>
      <c r="D25" s="1247"/>
      <c r="E25" s="1247"/>
      <c r="F25" s="627" t="s">
        <v>735</v>
      </c>
      <c r="G25" s="628">
        <v>50</v>
      </c>
      <c r="H25" s="1248"/>
    </row>
    <row r="26" spans="1:8" x14ac:dyDescent="0.25">
      <c r="A26" s="1237">
        <f>A24+1</f>
        <v>10</v>
      </c>
      <c r="B26" s="1239"/>
      <c r="C26" s="1224" t="str">
        <f>'[1]Итоговый протокол'!$F$294</f>
        <v>Ярославская область</v>
      </c>
      <c r="D26" s="1224" t="s">
        <v>740</v>
      </c>
      <c r="E26" s="1224">
        <v>1</v>
      </c>
      <c r="F26" s="627" t="s">
        <v>734</v>
      </c>
      <c r="G26" s="628">
        <v>200</v>
      </c>
      <c r="H26" s="1243"/>
    </row>
    <row r="27" spans="1:8" ht="28.2" thickBot="1" x14ac:dyDescent="0.3">
      <c r="A27" s="1254"/>
      <c r="B27" s="1255"/>
      <c r="C27" s="1256"/>
      <c r="D27" s="1256"/>
      <c r="E27" s="1256"/>
      <c r="F27" s="631" t="s">
        <v>735</v>
      </c>
      <c r="G27" s="632">
        <v>50</v>
      </c>
      <c r="H27" s="1257"/>
    </row>
    <row r="28" spans="1:8" ht="27.6" x14ac:dyDescent="0.25">
      <c r="A28" s="1249">
        <v>11</v>
      </c>
      <c r="B28" s="1251"/>
      <c r="C28" s="1235" t="str">
        <f>'[1]Итоговый протокол'!$F$300</f>
        <v>Тульская область</v>
      </c>
      <c r="D28" s="1235" t="s">
        <v>740</v>
      </c>
      <c r="E28" s="1235">
        <v>2</v>
      </c>
      <c r="F28" s="625" t="s">
        <v>736</v>
      </c>
      <c r="G28" s="626">
        <v>200</v>
      </c>
      <c r="H28" s="1252"/>
    </row>
    <row r="29" spans="1:8" ht="27.6" x14ac:dyDescent="0.25">
      <c r="A29" s="1250"/>
      <c r="B29" s="1246"/>
      <c r="C29" s="1247"/>
      <c r="D29" s="1230"/>
      <c r="E29" s="1230"/>
      <c r="F29" s="627" t="s">
        <v>737</v>
      </c>
      <c r="G29" s="628">
        <v>50</v>
      </c>
      <c r="H29" s="1253"/>
    </row>
    <row r="30" spans="1:8" ht="27.6" x14ac:dyDescent="0.25">
      <c r="A30" s="1237">
        <v>12</v>
      </c>
      <c r="B30" s="1239"/>
      <c r="C30" s="1224" t="str">
        <f>'[1]Итоговый протокол'!$F$300</f>
        <v>Тульская область</v>
      </c>
      <c r="D30" s="1224" t="s">
        <v>740</v>
      </c>
      <c r="E30" s="1224">
        <v>2</v>
      </c>
      <c r="F30" s="627" t="s">
        <v>736</v>
      </c>
      <c r="G30" s="628">
        <v>200</v>
      </c>
      <c r="H30" s="1243"/>
    </row>
    <row r="31" spans="1:8" ht="27.6" x14ac:dyDescent="0.25">
      <c r="A31" s="1245"/>
      <c r="B31" s="1246"/>
      <c r="C31" s="1247"/>
      <c r="D31" s="1230"/>
      <c r="E31" s="1247"/>
      <c r="F31" s="627" t="s">
        <v>737</v>
      </c>
      <c r="G31" s="628">
        <v>50</v>
      </c>
      <c r="H31" s="1248"/>
    </row>
    <row r="32" spans="1:8" ht="27.6" x14ac:dyDescent="0.25">
      <c r="A32" s="1237">
        <f>A30+1</f>
        <v>13</v>
      </c>
      <c r="B32" s="1239"/>
      <c r="C32" s="1224" t="str">
        <f>'[1]Итоговый протокол'!$F$300</f>
        <v>Тульская область</v>
      </c>
      <c r="D32" s="1224" t="s">
        <v>740</v>
      </c>
      <c r="E32" s="1224">
        <v>2</v>
      </c>
      <c r="F32" s="627" t="s">
        <v>736</v>
      </c>
      <c r="G32" s="628">
        <v>200</v>
      </c>
      <c r="H32" s="1243"/>
    </row>
    <row r="33" spans="1:8" ht="27.6" x14ac:dyDescent="0.25">
      <c r="A33" s="1245"/>
      <c r="B33" s="1246"/>
      <c r="C33" s="1247"/>
      <c r="D33" s="1230"/>
      <c r="E33" s="1247"/>
      <c r="F33" s="627" t="s">
        <v>737</v>
      </c>
      <c r="G33" s="628">
        <v>50</v>
      </c>
      <c r="H33" s="1248"/>
    </row>
    <row r="34" spans="1:8" ht="27.6" x14ac:dyDescent="0.25">
      <c r="A34" s="1237">
        <f>A32+1</f>
        <v>14</v>
      </c>
      <c r="B34" s="1239"/>
      <c r="C34" s="1224" t="str">
        <f>'[1]Итоговый протокол'!$F$300</f>
        <v>Тульская область</v>
      </c>
      <c r="D34" s="1224" t="s">
        <v>740</v>
      </c>
      <c r="E34" s="1224">
        <v>2</v>
      </c>
      <c r="F34" s="627" t="s">
        <v>736</v>
      </c>
      <c r="G34" s="628">
        <v>200</v>
      </c>
      <c r="H34" s="1243"/>
    </row>
    <row r="35" spans="1:8" ht="28.2" thickBot="1" x14ac:dyDescent="0.3">
      <c r="A35" s="1238"/>
      <c r="B35" s="1240"/>
      <c r="C35" s="1241"/>
      <c r="D35" s="1242"/>
      <c r="E35" s="1241"/>
      <c r="F35" s="636" t="s">
        <v>737</v>
      </c>
      <c r="G35" s="637">
        <v>50</v>
      </c>
      <c r="H35" s="1244"/>
    </row>
    <row r="36" spans="1:8" x14ac:dyDescent="0.25">
      <c r="A36" s="1232">
        <v>15</v>
      </c>
      <c r="B36" s="1233"/>
      <c r="C36" s="1234" t="str">
        <f>'[1]Итоговый протокол'!$F$304</f>
        <v>Челябинская область</v>
      </c>
      <c r="D36" s="1235" t="s">
        <v>740</v>
      </c>
      <c r="E36" s="1234">
        <v>3</v>
      </c>
      <c r="F36" s="625" t="s">
        <v>738</v>
      </c>
      <c r="G36" s="626">
        <v>200</v>
      </c>
      <c r="H36" s="1236"/>
    </row>
    <row r="37" spans="1:8" ht="27.6" x14ac:dyDescent="0.25">
      <c r="A37" s="1228"/>
      <c r="B37" s="1220"/>
      <c r="C37" s="1229"/>
      <c r="D37" s="1230"/>
      <c r="E37" s="1229"/>
      <c r="F37" s="627" t="s">
        <v>739</v>
      </c>
      <c r="G37" s="628">
        <v>50</v>
      </c>
      <c r="H37" s="1231"/>
    </row>
    <row r="38" spans="1:8" x14ac:dyDescent="0.25">
      <c r="A38" s="1218">
        <v>16</v>
      </c>
      <c r="B38" s="1220"/>
      <c r="C38" s="1222" t="str">
        <f>'[1]Итоговый протокол'!$F$304</f>
        <v>Челябинская область</v>
      </c>
      <c r="D38" s="1224" t="s">
        <v>740</v>
      </c>
      <c r="E38" s="1222">
        <v>3</v>
      </c>
      <c r="F38" s="627" t="s">
        <v>738</v>
      </c>
      <c r="G38" s="628">
        <v>200</v>
      </c>
      <c r="H38" s="1226"/>
    </row>
    <row r="39" spans="1:8" ht="27.6" x14ac:dyDescent="0.25">
      <c r="A39" s="1228"/>
      <c r="B39" s="1220"/>
      <c r="C39" s="1229"/>
      <c r="D39" s="1230"/>
      <c r="E39" s="1229"/>
      <c r="F39" s="627" t="s">
        <v>739</v>
      </c>
      <c r="G39" s="628">
        <v>50</v>
      </c>
      <c r="H39" s="1231"/>
    </row>
    <row r="40" spans="1:8" x14ac:dyDescent="0.25">
      <c r="A40" s="1218">
        <f>A38+1</f>
        <v>17</v>
      </c>
      <c r="B40" s="1220"/>
      <c r="C40" s="1222" t="str">
        <f>'[1]Итоговый протокол'!$F$304</f>
        <v>Челябинская область</v>
      </c>
      <c r="D40" s="1224" t="s">
        <v>740</v>
      </c>
      <c r="E40" s="1222">
        <v>3</v>
      </c>
      <c r="F40" s="627" t="s">
        <v>738</v>
      </c>
      <c r="G40" s="628">
        <v>200</v>
      </c>
      <c r="H40" s="1226"/>
    </row>
    <row r="41" spans="1:8" ht="27.6" x14ac:dyDescent="0.25">
      <c r="A41" s="1228"/>
      <c r="B41" s="1220"/>
      <c r="C41" s="1229"/>
      <c r="D41" s="1230"/>
      <c r="E41" s="1229"/>
      <c r="F41" s="627" t="s">
        <v>739</v>
      </c>
      <c r="G41" s="628">
        <v>50</v>
      </c>
      <c r="H41" s="1231"/>
    </row>
    <row r="42" spans="1:8" x14ac:dyDescent="0.25">
      <c r="A42" s="1218">
        <f>A40+1</f>
        <v>18</v>
      </c>
      <c r="B42" s="1220"/>
      <c r="C42" s="1222" t="str">
        <f>'[1]Итоговый протокол'!$F$304</f>
        <v>Челябинская область</v>
      </c>
      <c r="D42" s="1224" t="s">
        <v>740</v>
      </c>
      <c r="E42" s="1222">
        <v>3</v>
      </c>
      <c r="F42" s="627" t="s">
        <v>738</v>
      </c>
      <c r="G42" s="628">
        <v>200</v>
      </c>
      <c r="H42" s="1226"/>
    </row>
    <row r="43" spans="1:8" ht="28.2" thickBot="1" x14ac:dyDescent="0.3">
      <c r="A43" s="1219"/>
      <c r="B43" s="1221"/>
      <c r="C43" s="1223"/>
      <c r="D43" s="1225"/>
      <c r="E43" s="1223"/>
      <c r="F43" s="631" t="s">
        <v>739</v>
      </c>
      <c r="G43" s="632">
        <v>50</v>
      </c>
      <c r="H43" s="1227"/>
    </row>
    <row r="44" spans="1:8" x14ac:dyDescent="0.25">
      <c r="G44" s="638"/>
    </row>
    <row r="45" spans="1:8" x14ac:dyDescent="0.25">
      <c r="F45" s="621" t="s">
        <v>741</v>
      </c>
      <c r="G45" s="638">
        <f>SUM(G7:G43)</f>
        <v>4500</v>
      </c>
    </row>
  </sheetData>
  <mergeCells count="118">
    <mergeCell ref="F1:H1"/>
    <mergeCell ref="F2:H2"/>
    <mergeCell ref="A4:H4"/>
    <mergeCell ref="A5:A6"/>
    <mergeCell ref="B5:B6"/>
    <mergeCell ref="C5:C6"/>
    <mergeCell ref="D5:E5"/>
    <mergeCell ref="F5:F6"/>
    <mergeCell ref="G5:G6"/>
    <mergeCell ref="H5:H6"/>
    <mergeCell ref="A9:A10"/>
    <mergeCell ref="B9:B10"/>
    <mergeCell ref="C9:C10"/>
    <mergeCell ref="D9:D10"/>
    <mergeCell ref="E9:E10"/>
    <mergeCell ref="H9:H10"/>
    <mergeCell ref="A7:A8"/>
    <mergeCell ref="B7:B8"/>
    <mergeCell ref="C7:C8"/>
    <mergeCell ref="D7:D8"/>
    <mergeCell ref="E7:E8"/>
    <mergeCell ref="H7:H8"/>
    <mergeCell ref="A13:A14"/>
    <mergeCell ref="B13:B14"/>
    <mergeCell ref="C13:C14"/>
    <mergeCell ref="D13:D14"/>
    <mergeCell ref="E13:E14"/>
    <mergeCell ref="H13:H14"/>
    <mergeCell ref="A11:A12"/>
    <mergeCell ref="B11:B12"/>
    <mergeCell ref="C11:C12"/>
    <mergeCell ref="D11:D12"/>
    <mergeCell ref="E11:E12"/>
    <mergeCell ref="H11:H12"/>
    <mergeCell ref="A17:A18"/>
    <mergeCell ref="B17:B18"/>
    <mergeCell ref="C17:C18"/>
    <mergeCell ref="D17:D18"/>
    <mergeCell ref="E17:E18"/>
    <mergeCell ref="H17:H18"/>
    <mergeCell ref="A15:A16"/>
    <mergeCell ref="B15:B16"/>
    <mergeCell ref="C15:C16"/>
    <mergeCell ref="D15:D16"/>
    <mergeCell ref="E15:E16"/>
    <mergeCell ref="H15:H16"/>
    <mergeCell ref="A22:A23"/>
    <mergeCell ref="B22:B23"/>
    <mergeCell ref="C22:C23"/>
    <mergeCell ref="D22:D23"/>
    <mergeCell ref="E22:E23"/>
    <mergeCell ref="H22:H23"/>
    <mergeCell ref="A20:A21"/>
    <mergeCell ref="B20:B21"/>
    <mergeCell ref="C20:C21"/>
    <mergeCell ref="D20:D21"/>
    <mergeCell ref="E20:E21"/>
    <mergeCell ref="H20:H21"/>
    <mergeCell ref="A26:A27"/>
    <mergeCell ref="B26:B27"/>
    <mergeCell ref="C26:C27"/>
    <mergeCell ref="D26:D27"/>
    <mergeCell ref="E26:E27"/>
    <mergeCell ref="H26:H27"/>
    <mergeCell ref="A24:A25"/>
    <mergeCell ref="B24:B25"/>
    <mergeCell ref="C24:C25"/>
    <mergeCell ref="D24:D25"/>
    <mergeCell ref="E24:E25"/>
    <mergeCell ref="H24:H25"/>
    <mergeCell ref="A30:A31"/>
    <mergeCell ref="B30:B31"/>
    <mergeCell ref="C30:C31"/>
    <mergeCell ref="D30:D31"/>
    <mergeCell ref="E30:E31"/>
    <mergeCell ref="H30:H31"/>
    <mergeCell ref="A28:A29"/>
    <mergeCell ref="B28:B29"/>
    <mergeCell ref="C28:C29"/>
    <mergeCell ref="D28:D29"/>
    <mergeCell ref="E28:E29"/>
    <mergeCell ref="H28:H29"/>
    <mergeCell ref="A34:A35"/>
    <mergeCell ref="B34:B35"/>
    <mergeCell ref="C34:C35"/>
    <mergeCell ref="D34:D35"/>
    <mergeCell ref="E34:E35"/>
    <mergeCell ref="H34:H35"/>
    <mergeCell ref="A32:A33"/>
    <mergeCell ref="B32:B33"/>
    <mergeCell ref="C32:C33"/>
    <mergeCell ref="D32:D33"/>
    <mergeCell ref="E32:E33"/>
    <mergeCell ref="H32:H33"/>
    <mergeCell ref="A38:A39"/>
    <mergeCell ref="B38:B39"/>
    <mergeCell ref="C38:C39"/>
    <mergeCell ref="D38:D39"/>
    <mergeCell ref="E38:E39"/>
    <mergeCell ref="H38:H39"/>
    <mergeCell ref="A36:A37"/>
    <mergeCell ref="B36:B37"/>
    <mergeCell ref="C36:C37"/>
    <mergeCell ref="D36:D37"/>
    <mergeCell ref="E36:E37"/>
    <mergeCell ref="H36:H37"/>
    <mergeCell ref="A42:A43"/>
    <mergeCell ref="B42:B43"/>
    <mergeCell ref="C42:C43"/>
    <mergeCell ref="D42:D43"/>
    <mergeCell ref="E42:E43"/>
    <mergeCell ref="H42:H43"/>
    <mergeCell ref="A40:A41"/>
    <mergeCell ref="B40:B41"/>
    <mergeCell ref="C40:C41"/>
    <mergeCell ref="D40:D41"/>
    <mergeCell ref="E40:E41"/>
    <mergeCell ref="H40:H41"/>
  </mergeCells>
  <pageMargins left="0.35433070866141736" right="0.35433070866141736" top="0.59055118110236227" bottom="0.35433070866141736" header="0" footer="0"/>
  <pageSetup paperSize="9" scale="90" orientation="landscape" r:id="rId1"/>
  <headerFooter differentFirst="1" alignWithMargins="0">
    <oddFooter>&amp;RСтр. &amp;P из &amp;N</oddFooter>
  </headerFooter>
  <rowBreaks count="1" manualBreakCount="1">
    <brk id="19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rgb="FF00B050"/>
  </sheetPr>
  <dimension ref="A1:BO107"/>
  <sheetViews>
    <sheetView topLeftCell="A6" workbookViewId="0">
      <selection activeCell="AM39" sqref="AM39"/>
    </sheetView>
  </sheetViews>
  <sheetFormatPr defaultColWidth="9.109375" defaultRowHeight="14.4" x14ac:dyDescent="0.3"/>
  <cols>
    <col min="1" max="1" width="2.6640625" style="24" customWidth="1"/>
    <col min="2" max="2" width="6.5546875" style="24" customWidth="1"/>
    <col min="3" max="3" width="11" style="24" customWidth="1"/>
    <col min="4" max="4" width="11.6640625" style="24" customWidth="1"/>
    <col min="5" max="5" width="6.33203125" style="24" customWidth="1"/>
    <col min="6" max="6" width="8.5546875" style="24" customWidth="1"/>
    <col min="7" max="7" width="4.44140625" style="24" customWidth="1"/>
    <col min="8" max="8" width="11" style="24" customWidth="1"/>
    <col min="9" max="10" width="2.6640625" style="24" customWidth="1"/>
    <col min="11" max="11" width="4.6640625" style="24" customWidth="1"/>
    <col min="12" max="12" width="2.109375" style="24" customWidth="1"/>
    <col min="13" max="13" width="5.109375" style="24" customWidth="1"/>
    <col min="14" max="14" width="2" style="24" bestFit="1" customWidth="1"/>
    <col min="15" max="15" width="4.88671875" style="24" bestFit="1" customWidth="1"/>
    <col min="16" max="16" width="2" style="24" bestFit="1" customWidth="1"/>
    <col min="17" max="17" width="6.109375" style="24" bestFit="1" customWidth="1"/>
    <col min="18" max="18" width="2.109375" style="24" customWidth="1"/>
    <col min="19" max="19" width="6.109375" style="24" bestFit="1" customWidth="1"/>
    <col min="20" max="20" width="2.33203125" style="24" customWidth="1"/>
    <col min="21" max="21" width="7.5546875" style="24" bestFit="1" customWidth="1"/>
    <col min="22" max="22" width="2" style="24" customWidth="1"/>
    <col min="23" max="23" width="7" style="24" bestFit="1" customWidth="1"/>
    <col min="24" max="24" width="2" style="24" bestFit="1" customWidth="1"/>
    <col min="25" max="25" width="7" style="24" bestFit="1" customWidth="1"/>
    <col min="26" max="26" width="2.44140625" style="24" customWidth="1"/>
    <col min="27" max="27" width="5.88671875" style="24" customWidth="1"/>
    <col min="28" max="28" width="2.33203125" style="24" customWidth="1"/>
    <col min="29" max="29" width="5.88671875" style="24" customWidth="1"/>
    <col min="30" max="30" width="2.44140625" style="24" customWidth="1"/>
    <col min="31" max="31" width="5.88671875" style="24" customWidth="1"/>
    <col min="32" max="32" width="2.44140625" style="24" customWidth="1"/>
    <col min="33" max="33" width="5.88671875" style="24" customWidth="1"/>
    <col min="34" max="34" width="2" style="24" bestFit="1" customWidth="1"/>
    <col min="35" max="35" width="6.44140625" style="24" customWidth="1"/>
    <col min="36" max="36" width="2.109375" style="24" customWidth="1"/>
    <col min="37" max="37" width="5.88671875" style="24" customWidth="1"/>
    <col min="38" max="38" width="2" style="24" bestFit="1" customWidth="1"/>
    <col min="39" max="39" width="5.88671875" style="24" customWidth="1"/>
    <col min="40" max="40" width="2" style="24" bestFit="1" customWidth="1"/>
    <col min="41" max="41" width="5.88671875" style="24" customWidth="1"/>
    <col min="42" max="42" width="2" style="24" bestFit="1" customWidth="1"/>
    <col min="43" max="43" width="6.33203125" style="24" customWidth="1"/>
    <col min="44" max="44" width="2.5546875" style="24" customWidth="1"/>
    <col min="45" max="45" width="7.109375" style="24" customWidth="1"/>
    <col min="46" max="46" width="2.6640625" style="24" customWidth="1"/>
    <col min="47" max="47" width="6.109375" style="24" customWidth="1"/>
    <col min="48" max="16384" width="9.109375" style="24"/>
  </cols>
  <sheetData>
    <row r="1" spans="1:47" ht="18" x14ac:dyDescent="0.3">
      <c r="A1" s="16"/>
      <c r="B1" s="198" t="s">
        <v>273</v>
      </c>
      <c r="C1" s="2"/>
      <c r="D1" s="16"/>
      <c r="E1" s="3"/>
      <c r="F1" s="3"/>
      <c r="G1" s="2"/>
      <c r="H1" s="2"/>
      <c r="I1" s="2"/>
      <c r="J1" s="2"/>
      <c r="K1" s="2"/>
      <c r="L1" s="62"/>
      <c r="M1" s="62"/>
      <c r="N1" s="62"/>
      <c r="O1" s="62"/>
      <c r="P1" s="60"/>
      <c r="Q1" s="60"/>
      <c r="R1" s="60"/>
      <c r="S1" s="60"/>
      <c r="T1" s="61"/>
      <c r="U1" s="61"/>
      <c r="V1" s="61"/>
      <c r="W1" s="61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1"/>
      <c r="AL1" s="174"/>
      <c r="AM1" s="61"/>
      <c r="AN1" s="174"/>
      <c r="AO1" s="61"/>
      <c r="AP1" s="3"/>
      <c r="AQ1" s="3"/>
      <c r="AR1" s="3"/>
    </row>
    <row r="2" spans="1:47" s="308" customFormat="1" x14ac:dyDescent="0.3">
      <c r="A2" s="309"/>
      <c r="B2" s="310" t="s">
        <v>276</v>
      </c>
      <c r="C2" s="310"/>
      <c r="D2" s="309"/>
      <c r="E2" s="311"/>
      <c r="F2" s="311"/>
      <c r="G2" s="310"/>
      <c r="H2" s="310"/>
      <c r="I2" s="310"/>
      <c r="J2" s="310"/>
      <c r="K2" s="310"/>
      <c r="L2" s="312"/>
      <c r="M2" s="312"/>
      <c r="N2" s="312"/>
      <c r="O2" s="312"/>
      <c r="P2" s="313"/>
      <c r="Q2" s="313"/>
      <c r="R2" s="313"/>
      <c r="S2" s="313"/>
      <c r="T2" s="314"/>
      <c r="U2" s="314"/>
      <c r="V2" s="314"/>
      <c r="W2" s="314"/>
      <c r="X2" s="312"/>
      <c r="Y2" s="312"/>
      <c r="Z2" s="312"/>
      <c r="AA2" s="312"/>
      <c r="AB2" s="312"/>
      <c r="AC2" s="312"/>
      <c r="AD2" s="312"/>
      <c r="AE2" s="312"/>
      <c r="AF2" s="318"/>
      <c r="AG2" s="318"/>
      <c r="AH2" s="318"/>
      <c r="AI2" s="318"/>
      <c r="AJ2" s="318"/>
      <c r="AK2" s="319"/>
      <c r="AL2" s="320"/>
      <c r="AM2" s="319"/>
      <c r="AN2" s="320"/>
      <c r="AO2" s="319"/>
      <c r="AP2" s="460"/>
      <c r="AQ2" s="307"/>
      <c r="AR2" s="307"/>
    </row>
    <row r="3" spans="1:47" s="308" customFormat="1" x14ac:dyDescent="0.3">
      <c r="A3" s="309"/>
      <c r="B3" s="310" t="s">
        <v>274</v>
      </c>
      <c r="C3" s="310"/>
      <c r="D3" s="309"/>
      <c r="E3" s="311"/>
      <c r="F3" s="311"/>
      <c r="G3" s="310"/>
      <c r="H3" s="310"/>
      <c r="I3" s="310"/>
      <c r="J3" s="310"/>
      <c r="K3" s="310"/>
      <c r="L3" s="312"/>
      <c r="M3" s="312"/>
      <c r="N3" s="312"/>
      <c r="O3" s="312"/>
      <c r="P3" s="313"/>
      <c r="Q3" s="313"/>
      <c r="R3" s="313"/>
      <c r="S3" s="313"/>
      <c r="T3" s="314"/>
      <c r="U3" s="314"/>
      <c r="V3" s="314"/>
      <c r="W3" s="314"/>
      <c r="X3" s="312"/>
      <c r="Y3" s="312"/>
      <c r="Z3" s="312"/>
      <c r="AA3" s="312"/>
      <c r="AB3" s="312"/>
      <c r="AC3" s="312"/>
      <c r="AD3" s="312"/>
      <c r="AE3" s="312"/>
      <c r="AF3" s="318"/>
      <c r="AG3" s="318"/>
      <c r="AH3" s="318"/>
      <c r="AI3" s="318"/>
      <c r="AJ3" s="318"/>
      <c r="AK3" s="319"/>
      <c r="AL3" s="320"/>
      <c r="AM3" s="319"/>
      <c r="AN3" s="320"/>
      <c r="AO3" s="319"/>
      <c r="AP3" s="460"/>
      <c r="AQ3" s="307"/>
      <c r="AR3" s="307"/>
    </row>
    <row r="4" spans="1:47" s="308" customFormat="1" x14ac:dyDescent="0.3">
      <c r="A4" s="309"/>
      <c r="B4" s="1295" t="s">
        <v>277</v>
      </c>
      <c r="C4" s="1295"/>
      <c r="D4" s="1295"/>
      <c r="E4" s="1295"/>
      <c r="F4" s="1295"/>
      <c r="G4" s="1295"/>
      <c r="H4" s="1295"/>
      <c r="I4" s="1295"/>
      <c r="J4" s="1295"/>
      <c r="K4" s="1295"/>
      <c r="L4" s="1295"/>
      <c r="M4" s="1295"/>
      <c r="N4" s="1295"/>
      <c r="O4" s="1295"/>
      <c r="P4" s="1295"/>
      <c r="Q4" s="1295"/>
      <c r="R4" s="1295"/>
      <c r="S4" s="1295"/>
      <c r="T4" s="1295"/>
      <c r="U4" s="1295"/>
      <c r="V4" s="1295"/>
      <c r="W4" s="1295"/>
      <c r="X4" s="1295"/>
      <c r="Y4" s="1295"/>
      <c r="Z4" s="1295"/>
      <c r="AA4" s="1295"/>
      <c r="AB4" s="1295"/>
      <c r="AC4" s="1295"/>
      <c r="AD4" s="312"/>
      <c r="AE4" s="312"/>
      <c r="AF4" s="318"/>
      <c r="AG4" s="318"/>
      <c r="AH4" s="318"/>
      <c r="AI4" s="318"/>
      <c r="AJ4" s="318"/>
      <c r="AK4" s="319"/>
      <c r="AL4" s="320"/>
      <c r="AM4" s="319"/>
      <c r="AN4" s="320"/>
      <c r="AO4" s="319"/>
      <c r="AP4" s="460"/>
      <c r="AQ4" s="307"/>
      <c r="AR4" s="307"/>
    </row>
    <row r="5" spans="1:47" s="308" customFormat="1" ht="27" customHeight="1" x14ac:dyDescent="0.3">
      <c r="A5" s="309"/>
      <c r="B5" s="1295"/>
      <c r="C5" s="1295"/>
      <c r="D5" s="1295"/>
      <c r="E5" s="1295"/>
      <c r="F5" s="1295"/>
      <c r="G5" s="1295"/>
      <c r="H5" s="1295"/>
      <c r="I5" s="1295"/>
      <c r="J5" s="1295"/>
      <c r="K5" s="1295"/>
      <c r="L5" s="1295"/>
      <c r="M5" s="1295"/>
      <c r="N5" s="1295"/>
      <c r="O5" s="1295"/>
      <c r="P5" s="1295"/>
      <c r="Q5" s="1295"/>
      <c r="R5" s="1295"/>
      <c r="S5" s="1295"/>
      <c r="T5" s="1295"/>
      <c r="U5" s="1295"/>
      <c r="V5" s="1295"/>
      <c r="W5" s="1295"/>
      <c r="X5" s="1295"/>
      <c r="Y5" s="1295"/>
      <c r="Z5" s="1295"/>
      <c r="AA5" s="1295"/>
      <c r="AB5" s="1295"/>
      <c r="AC5" s="1295"/>
      <c r="AD5" s="312"/>
      <c r="AE5" s="312"/>
      <c r="AF5" s="318"/>
      <c r="AG5" s="318"/>
      <c r="AH5" s="318"/>
      <c r="AI5" s="318"/>
      <c r="AJ5" s="318"/>
      <c r="AK5" s="319"/>
      <c r="AL5" s="320"/>
      <c r="AM5" s="319"/>
      <c r="AN5" s="320"/>
      <c r="AO5" s="319"/>
      <c r="AP5" s="460"/>
      <c r="AQ5" s="307"/>
      <c r="AR5" s="307"/>
    </row>
    <row r="6" spans="1:47" s="308" customFormat="1" x14ac:dyDescent="0.3">
      <c r="A6" s="309"/>
      <c r="B6" s="310" t="s">
        <v>275</v>
      </c>
      <c r="C6" s="310"/>
      <c r="D6" s="309"/>
      <c r="E6" s="311"/>
      <c r="F6" s="311"/>
      <c r="G6" s="310"/>
      <c r="H6" s="310"/>
      <c r="I6" s="310"/>
      <c r="J6" s="310"/>
      <c r="K6" s="310"/>
      <c r="L6" s="312"/>
      <c r="M6" s="312"/>
      <c r="N6" s="312"/>
      <c r="O6" s="312"/>
      <c r="P6" s="313"/>
      <c r="Q6" s="313"/>
      <c r="R6" s="313"/>
      <c r="S6" s="313"/>
      <c r="T6" s="314"/>
      <c r="U6" s="314"/>
      <c r="V6" s="314"/>
      <c r="W6" s="314"/>
      <c r="X6" s="312"/>
      <c r="Y6" s="312"/>
      <c r="Z6" s="312"/>
      <c r="AA6" s="312"/>
      <c r="AB6" s="312"/>
      <c r="AC6" s="312"/>
      <c r="AD6" s="312"/>
      <c r="AE6" s="312"/>
      <c r="AF6" s="318"/>
      <c r="AG6" s="318"/>
      <c r="AH6" s="318"/>
      <c r="AI6" s="318"/>
      <c r="AJ6" s="318"/>
      <c r="AK6" s="319"/>
      <c r="AL6" s="320"/>
      <c r="AM6" s="319"/>
      <c r="AN6" s="320"/>
      <c r="AO6" s="319"/>
      <c r="AP6" s="460"/>
      <c r="AQ6" s="307"/>
      <c r="AR6" s="307"/>
    </row>
    <row r="7" spans="1:47" s="308" customFormat="1" x14ac:dyDescent="0.3">
      <c r="A7" s="309"/>
      <c r="B7" s="1295" t="s">
        <v>435</v>
      </c>
      <c r="C7" s="1295"/>
      <c r="D7" s="1295"/>
      <c r="E7" s="1295"/>
      <c r="F7" s="1295"/>
      <c r="G7" s="1295"/>
      <c r="H7" s="1295"/>
      <c r="I7" s="1295"/>
      <c r="J7" s="1295"/>
      <c r="K7" s="1295"/>
      <c r="L7" s="1295"/>
      <c r="M7" s="1295"/>
      <c r="N7" s="1295"/>
      <c r="O7" s="1295"/>
      <c r="P7" s="1295"/>
      <c r="Q7" s="1295"/>
      <c r="R7" s="1295"/>
      <c r="S7" s="1295"/>
      <c r="T7" s="1295"/>
      <c r="U7" s="1295"/>
      <c r="V7" s="1295"/>
      <c r="W7" s="1295"/>
      <c r="X7" s="1295"/>
      <c r="Y7" s="1295"/>
      <c r="Z7" s="1295"/>
      <c r="AA7" s="1295"/>
      <c r="AB7" s="1295"/>
      <c r="AC7" s="1295"/>
      <c r="AD7" s="312"/>
      <c r="AE7" s="312"/>
      <c r="AF7" s="318"/>
      <c r="AG7" s="318"/>
      <c r="AH7" s="318"/>
      <c r="AI7" s="318"/>
      <c r="AJ7" s="318"/>
      <c r="AK7" s="319"/>
      <c r="AL7" s="320"/>
      <c r="AM7" s="319"/>
      <c r="AN7" s="320"/>
      <c r="AO7" s="319"/>
      <c r="AP7" s="460"/>
      <c r="AQ7" s="307"/>
      <c r="AR7" s="307"/>
    </row>
    <row r="8" spans="1:47" s="308" customFormat="1" ht="35.25" customHeight="1" x14ac:dyDescent="0.3">
      <c r="A8" s="309"/>
      <c r="B8" s="1295"/>
      <c r="C8" s="1295"/>
      <c r="D8" s="1295"/>
      <c r="E8" s="1295"/>
      <c r="F8" s="1295"/>
      <c r="G8" s="1295"/>
      <c r="H8" s="1295"/>
      <c r="I8" s="1295"/>
      <c r="J8" s="1295"/>
      <c r="K8" s="1295"/>
      <c r="L8" s="1295"/>
      <c r="M8" s="1295"/>
      <c r="N8" s="1295"/>
      <c r="O8" s="1295"/>
      <c r="P8" s="1295"/>
      <c r="Q8" s="1295"/>
      <c r="R8" s="1295"/>
      <c r="S8" s="1295"/>
      <c r="T8" s="1295"/>
      <c r="U8" s="1295"/>
      <c r="V8" s="1295"/>
      <c r="W8" s="1295"/>
      <c r="X8" s="1295"/>
      <c r="Y8" s="1295"/>
      <c r="Z8" s="1295"/>
      <c r="AA8" s="1295"/>
      <c r="AB8" s="1295"/>
      <c r="AC8" s="1295"/>
      <c r="AD8" s="312"/>
      <c r="AE8" s="312"/>
      <c r="AF8" s="318"/>
      <c r="AG8" s="318"/>
      <c r="AH8" s="318"/>
      <c r="AI8" s="318"/>
      <c r="AJ8" s="318"/>
      <c r="AK8" s="319"/>
      <c r="AL8" s="320"/>
      <c r="AM8" s="319"/>
      <c r="AN8" s="320"/>
      <c r="AO8" s="319"/>
      <c r="AP8" s="460"/>
      <c r="AQ8" s="307"/>
      <c r="AR8" s="307"/>
    </row>
    <row r="9" spans="1:47" ht="12.75" customHeight="1" thickBot="1" x14ac:dyDescent="0.4">
      <c r="A9" s="16"/>
      <c r="B9" s="2"/>
      <c r="C9" s="2"/>
      <c r="D9" s="16"/>
      <c r="F9" s="3"/>
      <c r="G9" s="2"/>
      <c r="H9" s="2"/>
      <c r="I9" s="2"/>
      <c r="J9" s="2"/>
      <c r="K9" s="2"/>
      <c r="L9" s="62"/>
      <c r="M9" s="62"/>
      <c r="N9" s="62"/>
      <c r="O9" s="62"/>
      <c r="P9" s="60"/>
      <c r="Q9" s="60"/>
      <c r="R9" s="60"/>
      <c r="S9" s="60"/>
      <c r="T9" s="61"/>
      <c r="U9" s="61"/>
      <c r="V9" s="61"/>
      <c r="W9" s="61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174"/>
      <c r="AN9" s="61"/>
      <c r="AO9" s="174"/>
      <c r="AP9" s="61"/>
      <c r="AQ9" s="174"/>
      <c r="AR9" s="61"/>
      <c r="AS9" s="3"/>
      <c r="AT9" s="3"/>
      <c r="AU9" s="3"/>
    </row>
    <row r="10" spans="1:47" ht="15.75" customHeight="1" x14ac:dyDescent="0.3">
      <c r="A10" s="208"/>
      <c r="B10" s="209" t="s">
        <v>262</v>
      </c>
      <c r="C10" s="210"/>
      <c r="D10" s="210"/>
      <c r="E10" s="211"/>
      <c r="F10" s="227"/>
      <c r="G10" s="210"/>
      <c r="H10" s="1296" t="s">
        <v>272</v>
      </c>
      <c r="I10" s="1297"/>
      <c r="J10" s="1297"/>
      <c r="K10" s="1297"/>
      <c r="L10" s="1297"/>
      <c r="M10" s="1297"/>
      <c r="N10" s="1297"/>
      <c r="O10" s="1298"/>
      <c r="P10" s="1289" t="s">
        <v>374</v>
      </c>
      <c r="Q10" s="1290"/>
      <c r="R10" s="1290"/>
      <c r="S10" s="1290"/>
      <c r="T10" s="1291"/>
      <c r="U10" s="1283" t="s">
        <v>372</v>
      </c>
      <c r="V10" s="1284"/>
      <c r="W10" s="1284"/>
      <c r="X10" s="1284"/>
      <c r="Y10" s="1284"/>
      <c r="Z10" s="1284"/>
      <c r="AA10" s="1284"/>
      <c r="AB10" s="1284"/>
      <c r="AC10" s="1285"/>
      <c r="AD10" s="1273" t="s">
        <v>271</v>
      </c>
      <c r="AE10" s="1274"/>
      <c r="AF10" s="1274"/>
      <c r="AG10" s="1274"/>
      <c r="AH10" s="1274"/>
      <c r="AI10" s="1275"/>
      <c r="AJ10" s="1275"/>
      <c r="AK10" s="1274"/>
      <c r="AL10" s="1274"/>
      <c r="AM10" s="1274"/>
      <c r="AN10" s="1274"/>
      <c r="AO10" s="1274"/>
      <c r="AP10" s="1276"/>
      <c r="AQ10" s="90"/>
      <c r="AR10" s="3"/>
      <c r="AS10" s="3"/>
      <c r="AT10" s="3"/>
    </row>
    <row r="11" spans="1:47" ht="18" customHeight="1" thickBot="1" x14ac:dyDescent="0.35">
      <c r="A11" s="208"/>
      <c r="B11" s="215" t="s">
        <v>247</v>
      </c>
      <c r="C11" s="216"/>
      <c r="D11" s="217" t="s">
        <v>248</v>
      </c>
      <c r="E11" s="212">
        <v>7</v>
      </c>
      <c r="F11" s="217" t="s">
        <v>250</v>
      </c>
      <c r="G11" s="315">
        <v>3</v>
      </c>
      <c r="H11" s="298" t="s">
        <v>44</v>
      </c>
      <c r="I11" s="1299" t="s">
        <v>50</v>
      </c>
      <c r="J11" s="1300"/>
      <c r="K11" s="1301"/>
      <c r="L11" s="1299" t="s">
        <v>31</v>
      </c>
      <c r="M11" s="1301"/>
      <c r="N11" s="1299" t="s">
        <v>28</v>
      </c>
      <c r="O11" s="1305"/>
      <c r="P11" s="1292"/>
      <c r="Q11" s="1293"/>
      <c r="R11" s="1293"/>
      <c r="S11" s="1293"/>
      <c r="T11" s="1294"/>
      <c r="U11" s="1286"/>
      <c r="V11" s="1287"/>
      <c r="W11" s="1287"/>
      <c r="X11" s="1287"/>
      <c r="Y11" s="1287"/>
      <c r="Z11" s="1287"/>
      <c r="AA11" s="1287"/>
      <c r="AB11" s="1287"/>
      <c r="AC11" s="1288"/>
      <c r="AD11" s="1277"/>
      <c r="AE11" s="1278"/>
      <c r="AF11" s="1278"/>
      <c r="AG11" s="1278"/>
      <c r="AH11" s="1278"/>
      <c r="AI11" s="1278"/>
      <c r="AJ11" s="1278"/>
      <c r="AK11" s="1278"/>
      <c r="AL11" s="1278"/>
      <c r="AM11" s="1278"/>
      <c r="AN11" s="1278"/>
      <c r="AO11" s="1278"/>
      <c r="AP11" s="1279"/>
      <c r="AQ11" s="206"/>
      <c r="AR11" s="3"/>
      <c r="AS11" s="3"/>
      <c r="AT11" s="3"/>
    </row>
    <row r="12" spans="1:47" ht="18" customHeight="1" x14ac:dyDescent="0.3">
      <c r="A12" s="208"/>
      <c r="B12" s="210"/>
      <c r="C12" s="216"/>
      <c r="D12" s="217" t="s">
        <v>249</v>
      </c>
      <c r="E12" s="212">
        <v>7</v>
      </c>
      <c r="F12" s="217" t="s">
        <v>29</v>
      </c>
      <c r="G12" s="315">
        <v>2</v>
      </c>
      <c r="H12" s="298" t="s">
        <v>46</v>
      </c>
      <c r="I12" s="1299" t="s">
        <v>7</v>
      </c>
      <c r="J12" s="1300"/>
      <c r="K12" s="1301"/>
      <c r="L12" s="1299" t="s">
        <v>56</v>
      </c>
      <c r="M12" s="1301"/>
      <c r="N12" s="1299" t="s">
        <v>32</v>
      </c>
      <c r="O12" s="1305"/>
      <c r="P12" s="1289" t="s">
        <v>373</v>
      </c>
      <c r="Q12" s="1290"/>
      <c r="R12" s="1290"/>
      <c r="S12" s="1290"/>
      <c r="T12" s="1291"/>
      <c r="U12" s="1283" t="s">
        <v>379</v>
      </c>
      <c r="V12" s="1284"/>
      <c r="W12" s="1284"/>
      <c r="X12" s="1284"/>
      <c r="Y12" s="1284"/>
      <c r="Z12" s="1284"/>
      <c r="AA12" s="1284"/>
      <c r="AB12" s="1284"/>
      <c r="AC12" s="1285"/>
      <c r="AD12" s="1277"/>
      <c r="AE12" s="1278"/>
      <c r="AF12" s="1278"/>
      <c r="AG12" s="1278"/>
      <c r="AH12" s="1278"/>
      <c r="AI12" s="1278"/>
      <c r="AJ12" s="1278"/>
      <c r="AK12" s="1278"/>
      <c r="AL12" s="1278"/>
      <c r="AM12" s="1278"/>
      <c r="AN12" s="1278"/>
      <c r="AO12" s="1278"/>
      <c r="AP12" s="1279"/>
      <c r="AQ12" s="90"/>
      <c r="AR12" s="3"/>
      <c r="AS12" s="3"/>
      <c r="AT12" s="3"/>
    </row>
    <row r="13" spans="1:47" ht="18" customHeight="1" thickBot="1" x14ac:dyDescent="0.35">
      <c r="A13" s="208"/>
      <c r="B13" s="228"/>
      <c r="C13" s="208" t="s">
        <v>261</v>
      </c>
      <c r="D13" s="275" t="s">
        <v>263</v>
      </c>
      <c r="E13" s="316">
        <v>18</v>
      </c>
      <c r="F13" s="275" t="s">
        <v>264</v>
      </c>
      <c r="G13" s="214"/>
      <c r="H13" s="317" t="s">
        <v>48</v>
      </c>
      <c r="I13" s="1302" t="s">
        <v>30</v>
      </c>
      <c r="J13" s="1303"/>
      <c r="K13" s="1304"/>
      <c r="L13" s="1302" t="s">
        <v>27</v>
      </c>
      <c r="M13" s="1304"/>
      <c r="N13" s="1302"/>
      <c r="O13" s="1306"/>
      <c r="P13" s="1292"/>
      <c r="Q13" s="1293"/>
      <c r="R13" s="1293"/>
      <c r="S13" s="1293"/>
      <c r="T13" s="1294"/>
      <c r="U13" s="1286"/>
      <c r="V13" s="1287"/>
      <c r="W13" s="1287"/>
      <c r="X13" s="1287"/>
      <c r="Y13" s="1287"/>
      <c r="Z13" s="1287"/>
      <c r="AA13" s="1287"/>
      <c r="AB13" s="1287"/>
      <c r="AC13" s="1288"/>
      <c r="AD13" s="1280"/>
      <c r="AE13" s="1281"/>
      <c r="AF13" s="1281"/>
      <c r="AG13" s="1281"/>
      <c r="AH13" s="1281"/>
      <c r="AI13" s="1281"/>
      <c r="AJ13" s="1281"/>
      <c r="AK13" s="1281"/>
      <c r="AL13" s="1281"/>
      <c r="AM13" s="1281"/>
      <c r="AN13" s="1281"/>
      <c r="AO13" s="1281"/>
      <c r="AP13" s="1282"/>
      <c r="AQ13" s="61"/>
      <c r="AR13" s="3"/>
      <c r="AS13" s="3"/>
      <c r="AT13" s="3"/>
    </row>
    <row r="14" spans="1:47" ht="24.6" x14ac:dyDescent="0.3">
      <c r="A14" s="1307" t="s">
        <v>126</v>
      </c>
      <c r="B14" s="1307"/>
      <c r="C14" s="1307"/>
      <c r="D14" s="1307"/>
      <c r="E14" s="1307"/>
      <c r="F14" s="1307"/>
      <c r="G14" s="1307"/>
      <c r="H14" s="1307"/>
      <c r="I14" s="1307"/>
      <c r="J14" s="1307"/>
      <c r="K14" s="1307"/>
      <c r="L14" s="1307"/>
      <c r="M14" s="1307"/>
      <c r="N14" s="1307"/>
      <c r="O14" s="1307"/>
      <c r="P14" s="1307"/>
      <c r="Q14" s="1307"/>
      <c r="R14" s="1307"/>
      <c r="S14" s="1307"/>
      <c r="T14" s="1307"/>
      <c r="U14" s="1307"/>
      <c r="V14" s="1307"/>
      <c r="W14" s="1307"/>
      <c r="X14" s="1307"/>
      <c r="Y14" s="1307"/>
      <c r="Z14" s="1307"/>
      <c r="AA14" s="1307"/>
      <c r="AB14" s="1307"/>
      <c r="AC14" s="1307"/>
      <c r="AD14" s="1307"/>
      <c r="AE14" s="1307"/>
      <c r="AF14" s="1307"/>
      <c r="AG14" s="1307"/>
      <c r="AH14" s="1307"/>
      <c r="AI14" s="1307"/>
      <c r="AJ14" s="1307"/>
      <c r="AK14" s="1307"/>
      <c r="AL14" s="1307"/>
      <c r="AM14" s="1307"/>
      <c r="AN14" s="1307"/>
      <c r="AO14" s="1307"/>
      <c r="AP14" s="1307"/>
      <c r="AQ14" s="218"/>
      <c r="AR14" s="218"/>
      <c r="AS14" s="3"/>
      <c r="AT14" s="3"/>
      <c r="AU14" s="3"/>
    </row>
    <row r="15" spans="1:47" ht="15.75" customHeight="1" x14ac:dyDescent="0.3">
      <c r="A15" s="1"/>
      <c r="B15" s="2"/>
      <c r="C15" s="219"/>
      <c r="D15" s="220" t="s">
        <v>127</v>
      </c>
      <c r="E15" s="221" t="s">
        <v>377</v>
      </c>
      <c r="F15" s="221"/>
      <c r="G15" s="219"/>
      <c r="H15" s="219"/>
      <c r="I15" s="219"/>
      <c r="J15" s="219"/>
      <c r="K15" s="219"/>
      <c r="L15" s="222"/>
      <c r="M15" s="222"/>
      <c r="N15" s="222"/>
      <c r="O15" s="222"/>
      <c r="P15" s="222"/>
      <c r="Q15" s="222"/>
      <c r="R15" s="222"/>
      <c r="S15" s="222"/>
      <c r="T15" s="222"/>
      <c r="U15" s="222"/>
      <c r="V15" s="222"/>
      <c r="W15" s="222"/>
      <c r="X15" s="62"/>
      <c r="Y15" s="62"/>
      <c r="Z15" s="62"/>
      <c r="AA15" s="62"/>
      <c r="AH15" s="62"/>
      <c r="AI15" s="62"/>
      <c r="AJ15" s="62"/>
      <c r="AL15" s="62"/>
      <c r="AR15" s="61"/>
      <c r="AS15" s="3"/>
      <c r="AT15" s="3"/>
      <c r="AU15" s="3"/>
    </row>
    <row r="16" spans="1:47" ht="15.75" customHeight="1" x14ac:dyDescent="0.3">
      <c r="A16" s="1"/>
      <c r="B16" s="2"/>
      <c r="C16" s="219"/>
      <c r="D16" s="220" t="s">
        <v>128</v>
      </c>
      <c r="E16" s="223" t="s">
        <v>380</v>
      </c>
      <c r="F16" s="221"/>
      <c r="G16" s="219"/>
      <c r="H16" s="219"/>
      <c r="I16" s="219"/>
      <c r="J16" s="219"/>
      <c r="K16" s="219"/>
      <c r="L16" s="222"/>
      <c r="M16" s="222"/>
      <c r="N16" s="222"/>
      <c r="O16" s="222"/>
      <c r="P16" s="222"/>
      <c r="Q16" s="222"/>
      <c r="R16" s="222"/>
      <c r="S16" s="222"/>
      <c r="T16" s="222"/>
      <c r="U16" s="222"/>
      <c r="V16" s="222"/>
      <c r="W16" s="222"/>
      <c r="X16" s="62"/>
      <c r="Y16" s="62"/>
      <c r="Z16" s="62"/>
      <c r="AA16" s="62"/>
      <c r="AD16" s="37"/>
      <c r="AG16" s="62"/>
      <c r="AH16" s="118"/>
      <c r="AI16" s="118"/>
      <c r="AJ16" s="118"/>
      <c r="AK16" s="62"/>
      <c r="AL16" s="62"/>
      <c r="AR16" s="61"/>
      <c r="AS16" s="3"/>
      <c r="AT16" s="3"/>
      <c r="AU16" s="3"/>
    </row>
    <row r="17" spans="1:51" ht="15.75" customHeight="1" x14ac:dyDescent="0.3">
      <c r="A17" s="1"/>
      <c r="B17" s="86"/>
      <c r="C17" s="86"/>
      <c r="D17" s="86"/>
      <c r="E17" s="87" t="s">
        <v>129</v>
      </c>
      <c r="G17" s="224" t="s">
        <v>375</v>
      </c>
      <c r="H17" s="88"/>
      <c r="I17" s="88"/>
      <c r="J17" s="88"/>
      <c r="K17" s="88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739"/>
      <c r="AJ17" s="739"/>
      <c r="AK17" s="89"/>
      <c r="AL17" s="89"/>
      <c r="AM17" s="225"/>
      <c r="AN17" s="226"/>
      <c r="AO17" s="226"/>
      <c r="AP17" s="226"/>
      <c r="AR17" s="90"/>
      <c r="AS17" s="3"/>
      <c r="AT17" s="3"/>
      <c r="AU17" s="3"/>
    </row>
    <row r="18" spans="1:51" ht="6" customHeight="1" thickBot="1" x14ac:dyDescent="0.4">
      <c r="A18" s="1"/>
      <c r="B18" s="86"/>
      <c r="C18" s="86"/>
      <c r="D18" s="86"/>
      <c r="E18" s="87"/>
      <c r="G18" s="224"/>
      <c r="H18" s="86"/>
      <c r="I18" s="86"/>
      <c r="J18" s="86"/>
      <c r="K18" s="86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294"/>
      <c r="AR18" s="90"/>
      <c r="AS18" s="3"/>
      <c r="AT18" s="3"/>
      <c r="AU18" s="3"/>
    </row>
    <row r="19" spans="1:51" ht="21" customHeight="1" thickBot="1" x14ac:dyDescent="0.35">
      <c r="A19" s="1327" t="s">
        <v>1</v>
      </c>
      <c r="B19" s="1314" t="s">
        <v>103</v>
      </c>
      <c r="C19" s="1310" t="s">
        <v>26</v>
      </c>
      <c r="D19" s="1310"/>
      <c r="E19" s="1312" t="s">
        <v>251</v>
      </c>
      <c r="F19" s="1316" t="s">
        <v>23</v>
      </c>
      <c r="G19" s="1318" t="s">
        <v>104</v>
      </c>
      <c r="H19" s="1308" t="s">
        <v>24</v>
      </c>
      <c r="I19" s="1325" t="s">
        <v>246</v>
      </c>
      <c r="J19" s="1320" t="s">
        <v>130</v>
      </c>
      <c r="K19" s="1324" t="s">
        <v>105</v>
      </c>
      <c r="L19" s="1322"/>
      <c r="M19" s="1322"/>
      <c r="N19" s="1323"/>
      <c r="O19" s="1322" t="s">
        <v>106</v>
      </c>
      <c r="P19" s="1322"/>
      <c r="Q19" s="1322"/>
      <c r="R19" s="1322"/>
      <c r="S19" s="1322"/>
      <c r="T19" s="1322"/>
      <c r="U19" s="1322"/>
      <c r="V19" s="1322"/>
      <c r="W19" s="1322"/>
      <c r="X19" s="1322"/>
      <c r="Y19" s="1322"/>
      <c r="Z19" s="1323"/>
      <c r="AA19" s="1324" t="s">
        <v>107</v>
      </c>
      <c r="AB19" s="1322"/>
      <c r="AC19" s="1322"/>
      <c r="AD19" s="1322"/>
      <c r="AE19" s="1324" t="s">
        <v>108</v>
      </c>
      <c r="AF19" s="1322"/>
      <c r="AG19" s="1322"/>
      <c r="AH19" s="1322"/>
      <c r="AI19" s="1322"/>
      <c r="AJ19" s="1322"/>
      <c r="AK19" s="1322"/>
      <c r="AL19" s="1323"/>
      <c r="AM19" s="1329" t="s">
        <v>109</v>
      </c>
      <c r="AN19" s="1330"/>
      <c r="AO19" s="1330"/>
      <c r="AP19" s="1330"/>
      <c r="AQ19" s="1330"/>
      <c r="AR19" s="1330"/>
      <c r="AS19" s="1330"/>
      <c r="AT19" s="1331"/>
      <c r="AU19" s="91"/>
    </row>
    <row r="20" spans="1:51" ht="33" customHeight="1" thickBot="1" x14ac:dyDescent="0.35">
      <c r="A20" s="1328"/>
      <c r="B20" s="1315"/>
      <c r="C20" s="1311"/>
      <c r="D20" s="1311"/>
      <c r="E20" s="1313"/>
      <c r="F20" s="1317"/>
      <c r="G20" s="1319"/>
      <c r="H20" s="1309"/>
      <c r="I20" s="1326"/>
      <c r="J20" s="1321"/>
      <c r="K20" s="375" t="s">
        <v>110</v>
      </c>
      <c r="L20" s="376" t="s">
        <v>357</v>
      </c>
      <c r="M20" s="377" t="s">
        <v>111</v>
      </c>
      <c r="N20" s="378" t="s">
        <v>357</v>
      </c>
      <c r="O20" s="379" t="s">
        <v>111</v>
      </c>
      <c r="P20" s="376" t="s">
        <v>357</v>
      </c>
      <c r="Q20" s="377" t="s">
        <v>112</v>
      </c>
      <c r="R20" s="376" t="s">
        <v>357</v>
      </c>
      <c r="S20" s="377" t="s">
        <v>113</v>
      </c>
      <c r="T20" s="376" t="s">
        <v>357</v>
      </c>
      <c r="U20" s="377" t="s">
        <v>114</v>
      </c>
      <c r="V20" s="376" t="s">
        <v>357</v>
      </c>
      <c r="W20" s="377" t="s">
        <v>115</v>
      </c>
      <c r="X20" s="376" t="s">
        <v>357</v>
      </c>
      <c r="Y20" s="377" t="s">
        <v>116</v>
      </c>
      <c r="Z20" s="378" t="s">
        <v>357</v>
      </c>
      <c r="AA20" s="380" t="s">
        <v>112</v>
      </c>
      <c r="AB20" s="381" t="s">
        <v>357</v>
      </c>
      <c r="AC20" s="382" t="s">
        <v>114</v>
      </c>
      <c r="AD20" s="383" t="s">
        <v>357</v>
      </c>
      <c r="AE20" s="386" t="s">
        <v>111</v>
      </c>
      <c r="AF20" s="381" t="s">
        <v>357</v>
      </c>
      <c r="AG20" s="382" t="s">
        <v>112</v>
      </c>
      <c r="AH20" s="383" t="s">
        <v>357</v>
      </c>
      <c r="AI20" s="384" t="s">
        <v>113</v>
      </c>
      <c r="AJ20" s="383" t="s">
        <v>357</v>
      </c>
      <c r="AK20" s="384" t="s">
        <v>114</v>
      </c>
      <c r="AL20" s="385" t="s">
        <v>357</v>
      </c>
      <c r="AM20" s="744" t="s">
        <v>1082</v>
      </c>
      <c r="AN20" s="388" t="s">
        <v>358</v>
      </c>
      <c r="AO20" s="389" t="s">
        <v>117</v>
      </c>
      <c r="AP20" s="388" t="s">
        <v>358</v>
      </c>
      <c r="AQ20" s="744" t="s">
        <v>1159</v>
      </c>
      <c r="AR20" s="388" t="s">
        <v>358</v>
      </c>
      <c r="AS20" s="389" t="s">
        <v>118</v>
      </c>
      <c r="AT20" s="388" t="s">
        <v>358</v>
      </c>
      <c r="AU20" s="59"/>
      <c r="AV20" s="8" t="s">
        <v>37</v>
      </c>
      <c r="AW20" s="8" t="s">
        <v>74</v>
      </c>
      <c r="AX20" s="8" t="s">
        <v>130</v>
      </c>
    </row>
    <row r="21" spans="1:51" ht="12" customHeight="1" x14ac:dyDescent="0.3">
      <c r="A21" s="94">
        <v>1</v>
      </c>
      <c r="B21" s="242" t="s">
        <v>7</v>
      </c>
      <c r="C21" s="240" t="s">
        <v>182</v>
      </c>
      <c r="D21" s="95" t="s">
        <v>453</v>
      </c>
      <c r="E21" s="926">
        <v>37622</v>
      </c>
      <c r="F21" s="243" t="str">
        <f t="shared" ref="F21:F70" si="0">$E$16</f>
        <v>Сокращенное название</v>
      </c>
      <c r="G21" s="242" t="s">
        <v>345</v>
      </c>
      <c r="H21" s="267" t="str">
        <f>E76</f>
        <v>Фамилия_1 Имя Отчество</v>
      </c>
      <c r="I21" s="244">
        <f t="shared" ref="I21" si="1">COUNTIF(K21:AL21,"&gt;=0")-COUNTIF(K21:AL21,"в")-COUNTIF(K21:AL21,"л")</f>
        <v>0</v>
      </c>
      <c r="J21" s="190">
        <f t="shared" ref="J21" si="2">COUNTIF(K21:AL21,"л")</f>
        <v>0</v>
      </c>
      <c r="K21" s="245"/>
      <c r="L21" s="246"/>
      <c r="M21" s="246"/>
      <c r="N21" s="247"/>
      <c r="O21" s="248"/>
      <c r="P21" s="246"/>
      <c r="Q21" s="246"/>
      <c r="R21" s="246"/>
      <c r="S21" s="246"/>
      <c r="T21" s="246"/>
      <c r="U21" s="246"/>
      <c r="V21" s="246"/>
      <c r="W21" s="246"/>
      <c r="X21" s="246"/>
      <c r="Y21" s="249"/>
      <c r="Z21" s="250"/>
      <c r="AA21" s="184"/>
      <c r="AB21" s="184"/>
      <c r="AC21" s="67"/>
      <c r="AD21" s="176"/>
      <c r="AE21" s="245"/>
      <c r="AF21" s="248"/>
      <c r="AG21" s="246"/>
      <c r="AH21" s="251"/>
      <c r="AI21" s="176"/>
      <c r="AJ21" s="67"/>
      <c r="AK21" s="740"/>
      <c r="AL21" s="186"/>
      <c r="AM21" s="245"/>
      <c r="AN21" s="172"/>
      <c r="AO21" s="245"/>
      <c r="AP21" s="178"/>
      <c r="AQ21" s="245"/>
      <c r="AR21" s="172"/>
      <c r="AS21" s="245"/>
      <c r="AT21" s="178"/>
      <c r="AU21" s="59"/>
      <c r="AV21" s="8" t="e">
        <f>SUMIFS(#REF!,#REF!,$C21,#REF!,$E21,#REF!,$F21)</f>
        <v>#REF!</v>
      </c>
      <c r="AW21" s="37" t="e">
        <f>COUNTIFS(#REF!,$C21,#REF!,$E21,#REF!,$F21,#REF!,"&gt;=0")</f>
        <v>#REF!</v>
      </c>
      <c r="AX21" s="8" t="e">
        <f>COUNTIFS(#REF!,$C21,#REF!,$E21,#REF!,$F21,#REF!,"лично")</f>
        <v>#REF!</v>
      </c>
      <c r="AY21" s="242" t="s">
        <v>44</v>
      </c>
    </row>
    <row r="22" spans="1:51" ht="12" customHeight="1" x14ac:dyDescent="0.3">
      <c r="A22" s="94">
        <v>2</v>
      </c>
      <c r="B22" s="242" t="s">
        <v>7</v>
      </c>
      <c r="C22" s="240" t="s">
        <v>182</v>
      </c>
      <c r="D22" s="95" t="s">
        <v>453</v>
      </c>
      <c r="E22" s="926"/>
      <c r="F22" s="243" t="str">
        <f t="shared" si="0"/>
        <v>Сокращенное название</v>
      </c>
      <c r="G22" s="242" t="s">
        <v>345</v>
      </c>
      <c r="H22" s="267" t="str">
        <f>H21</f>
        <v>Фамилия_1 Имя Отчество</v>
      </c>
      <c r="I22" s="244">
        <f t="shared" ref="I22:I52" si="3">COUNTIF(K22:AL22,"&gt;=0")-COUNTIF(K22:AL22,"в")-COUNTIF(K22:AL22,"л")</f>
        <v>0</v>
      </c>
      <c r="J22" s="190">
        <f t="shared" ref="J22:J70" si="4">COUNTIF(K22:AL22,"л")</f>
        <v>0</v>
      </c>
      <c r="K22" s="245"/>
      <c r="L22" s="246"/>
      <c r="M22" s="246"/>
      <c r="N22" s="247"/>
      <c r="O22" s="248"/>
      <c r="P22" s="246"/>
      <c r="Q22" s="246"/>
      <c r="R22" s="246"/>
      <c r="S22" s="246"/>
      <c r="T22" s="246"/>
      <c r="U22" s="246"/>
      <c r="V22" s="246"/>
      <c r="W22" s="246"/>
      <c r="X22" s="246"/>
      <c r="Y22" s="249"/>
      <c r="Z22" s="250"/>
      <c r="AA22" s="184"/>
      <c r="AB22" s="184"/>
      <c r="AC22" s="67"/>
      <c r="AD22" s="176"/>
      <c r="AE22" s="245"/>
      <c r="AF22" s="248"/>
      <c r="AG22" s="246"/>
      <c r="AH22" s="251"/>
      <c r="AI22" s="176"/>
      <c r="AJ22" s="67"/>
      <c r="AK22" s="740"/>
      <c r="AL22" s="186"/>
      <c r="AM22" s="245"/>
      <c r="AN22" s="172"/>
      <c r="AO22" s="245"/>
      <c r="AP22" s="178"/>
      <c r="AQ22" s="245"/>
      <c r="AR22" s="172"/>
      <c r="AS22" s="245"/>
      <c r="AT22" s="178"/>
      <c r="AU22" s="59"/>
      <c r="AV22" s="8" t="e">
        <f>SUMIFS(#REF!,#REF!,$C22,#REF!,$E22,#REF!,$F22)</f>
        <v>#REF!</v>
      </c>
      <c r="AW22" s="37" t="e">
        <f>COUNTIFS(#REF!,$C22,#REF!,$E22,#REF!,$F22,#REF!,"&gt;=0")</f>
        <v>#REF!</v>
      </c>
      <c r="AX22" s="8" t="e">
        <f>COUNTIFS(#REF!,$C22,#REF!,$E22,#REF!,$F22,#REF!,"лично")</f>
        <v>#REF!</v>
      </c>
      <c r="AY22" s="242" t="s">
        <v>44</v>
      </c>
    </row>
    <row r="23" spans="1:51" ht="12" customHeight="1" x14ac:dyDescent="0.3">
      <c r="A23" s="94">
        <v>3</v>
      </c>
      <c r="B23" s="242" t="s">
        <v>44</v>
      </c>
      <c r="C23" s="240" t="s">
        <v>182</v>
      </c>
      <c r="D23" s="95" t="s">
        <v>453</v>
      </c>
      <c r="E23" s="926"/>
      <c r="F23" s="243" t="str">
        <f t="shared" si="0"/>
        <v>Сокращенное название</v>
      </c>
      <c r="G23" s="242" t="s">
        <v>345</v>
      </c>
      <c r="H23" s="267" t="str">
        <f t="shared" ref="H23:H70" si="5">H22</f>
        <v>Фамилия_1 Имя Отчество</v>
      </c>
      <c r="I23" s="244">
        <f t="shared" si="3"/>
        <v>0</v>
      </c>
      <c r="J23" s="190">
        <f t="shared" si="4"/>
        <v>0</v>
      </c>
      <c r="K23" s="245"/>
      <c r="L23" s="246"/>
      <c r="M23" s="246"/>
      <c r="N23" s="247"/>
      <c r="O23" s="248"/>
      <c r="P23" s="246"/>
      <c r="Q23" s="246"/>
      <c r="R23" s="246"/>
      <c r="S23" s="246"/>
      <c r="T23" s="246"/>
      <c r="U23" s="246"/>
      <c r="V23" s="246"/>
      <c r="W23" s="246"/>
      <c r="X23" s="246"/>
      <c r="Y23" s="249"/>
      <c r="Z23" s="250"/>
      <c r="AA23" s="184"/>
      <c r="AB23" s="184"/>
      <c r="AC23" s="67"/>
      <c r="AD23" s="176"/>
      <c r="AE23" s="245"/>
      <c r="AF23" s="248"/>
      <c r="AG23" s="246"/>
      <c r="AH23" s="251"/>
      <c r="AI23" s="176"/>
      <c r="AJ23" s="67"/>
      <c r="AK23" s="740"/>
      <c r="AL23" s="186"/>
      <c r="AM23" s="245"/>
      <c r="AN23" s="172"/>
      <c r="AO23" s="245"/>
      <c r="AP23" s="178"/>
      <c r="AQ23" s="245"/>
      <c r="AR23" s="172"/>
      <c r="AS23" s="245"/>
      <c r="AT23" s="178"/>
      <c r="AU23" s="59"/>
      <c r="AV23" s="8" t="e">
        <f>SUMIFS(#REF!,#REF!,$C23,#REF!,$E23,#REF!,$F23)</f>
        <v>#REF!</v>
      </c>
      <c r="AW23" s="37" t="e">
        <f>COUNTIFS(#REF!,$C23,#REF!,$E23,#REF!,$F23,#REF!,"&gt;=0")</f>
        <v>#REF!</v>
      </c>
      <c r="AX23" s="8" t="e">
        <f>COUNTIFS(#REF!,$C23,#REF!,$E23,#REF!,$F23,#REF!,"лично")</f>
        <v>#REF!</v>
      </c>
      <c r="AY23" s="242" t="s">
        <v>46</v>
      </c>
    </row>
    <row r="24" spans="1:51" ht="12" customHeight="1" x14ac:dyDescent="0.3">
      <c r="A24" s="94">
        <v>4</v>
      </c>
      <c r="B24" s="242" t="s">
        <v>46</v>
      </c>
      <c r="C24" s="240" t="s">
        <v>182</v>
      </c>
      <c r="D24" s="95" t="s">
        <v>453</v>
      </c>
      <c r="E24" s="926"/>
      <c r="F24" s="243" t="str">
        <f t="shared" si="0"/>
        <v>Сокращенное название</v>
      </c>
      <c r="G24" s="242" t="s">
        <v>345</v>
      </c>
      <c r="H24" s="267" t="str">
        <f t="shared" si="5"/>
        <v>Фамилия_1 Имя Отчество</v>
      </c>
      <c r="I24" s="244">
        <f t="shared" si="3"/>
        <v>0</v>
      </c>
      <c r="J24" s="190">
        <f t="shared" si="4"/>
        <v>0</v>
      </c>
      <c r="K24" s="245"/>
      <c r="L24" s="246"/>
      <c r="M24" s="246"/>
      <c r="N24" s="247"/>
      <c r="O24" s="248"/>
      <c r="P24" s="246"/>
      <c r="Q24" s="246"/>
      <c r="R24" s="246"/>
      <c r="S24" s="246"/>
      <c r="T24" s="246"/>
      <c r="U24" s="246"/>
      <c r="V24" s="246"/>
      <c r="W24" s="246"/>
      <c r="X24" s="246"/>
      <c r="Y24" s="249"/>
      <c r="Z24" s="250"/>
      <c r="AA24" s="184"/>
      <c r="AB24" s="184"/>
      <c r="AC24" s="67"/>
      <c r="AD24" s="176"/>
      <c r="AE24" s="245"/>
      <c r="AF24" s="248"/>
      <c r="AG24" s="246"/>
      <c r="AH24" s="251"/>
      <c r="AI24" s="176"/>
      <c r="AJ24" s="67"/>
      <c r="AK24" s="740"/>
      <c r="AL24" s="186"/>
      <c r="AM24" s="245"/>
      <c r="AN24" s="172"/>
      <c r="AO24" s="245"/>
      <c r="AP24" s="178"/>
      <c r="AQ24" s="245"/>
      <c r="AR24" s="172"/>
      <c r="AS24" s="245"/>
      <c r="AT24" s="178"/>
      <c r="AU24" s="59"/>
      <c r="AV24" s="8" t="e">
        <f>SUMIFS(#REF!,#REF!,$C24,#REF!,$E24,#REF!,$F24)</f>
        <v>#REF!</v>
      </c>
      <c r="AW24" s="37" t="e">
        <f>COUNTIFS(#REF!,$C24,#REF!,$E24,#REF!,$F24,#REF!,"&gt;=0")</f>
        <v>#REF!</v>
      </c>
      <c r="AX24" s="8" t="e">
        <f>COUNTIFS(#REF!,$C24,#REF!,$E24,#REF!,$F24,#REF!,"лично")</f>
        <v>#REF!</v>
      </c>
      <c r="AY24" s="242" t="s">
        <v>48</v>
      </c>
    </row>
    <row r="25" spans="1:51" ht="12" customHeight="1" x14ac:dyDescent="0.3">
      <c r="A25" s="94">
        <v>5</v>
      </c>
      <c r="B25" s="242" t="s">
        <v>48</v>
      </c>
      <c r="C25" s="240" t="s">
        <v>182</v>
      </c>
      <c r="D25" s="95" t="s">
        <v>453</v>
      </c>
      <c r="E25" s="926"/>
      <c r="F25" s="243" t="str">
        <f t="shared" si="0"/>
        <v>Сокращенное название</v>
      </c>
      <c r="G25" s="242" t="s">
        <v>345</v>
      </c>
      <c r="H25" s="267" t="str">
        <f t="shared" si="5"/>
        <v>Фамилия_1 Имя Отчество</v>
      </c>
      <c r="I25" s="244">
        <f t="shared" si="3"/>
        <v>0</v>
      </c>
      <c r="J25" s="190">
        <f t="shared" si="4"/>
        <v>0</v>
      </c>
      <c r="K25" s="245"/>
      <c r="L25" s="246"/>
      <c r="M25" s="246"/>
      <c r="N25" s="247"/>
      <c r="O25" s="248"/>
      <c r="P25" s="246"/>
      <c r="Q25" s="246"/>
      <c r="R25" s="246"/>
      <c r="S25" s="246"/>
      <c r="T25" s="246"/>
      <c r="U25" s="246"/>
      <c r="V25" s="246"/>
      <c r="W25" s="246"/>
      <c r="X25" s="246"/>
      <c r="Y25" s="249"/>
      <c r="Z25" s="250"/>
      <c r="AA25" s="184"/>
      <c r="AB25" s="184"/>
      <c r="AC25" s="67"/>
      <c r="AD25" s="176"/>
      <c r="AE25" s="245"/>
      <c r="AF25" s="248"/>
      <c r="AG25" s="246"/>
      <c r="AH25" s="251"/>
      <c r="AI25" s="176"/>
      <c r="AJ25" s="67"/>
      <c r="AK25" s="740"/>
      <c r="AL25" s="186"/>
      <c r="AM25" s="245"/>
      <c r="AN25" s="172"/>
      <c r="AO25" s="245"/>
      <c r="AP25" s="178"/>
      <c r="AQ25" s="245"/>
      <c r="AR25" s="172"/>
      <c r="AS25" s="245"/>
      <c r="AT25" s="178"/>
      <c r="AU25" s="59"/>
      <c r="AV25" s="8" t="e">
        <f>SUMIFS(#REF!,#REF!,$C25,#REF!,$E25,#REF!,$F25)</f>
        <v>#REF!</v>
      </c>
      <c r="AW25" s="37" t="e">
        <f>COUNTIFS(#REF!,$C25,#REF!,$E25,#REF!,$F25,#REF!,"&gt;=0")</f>
        <v>#REF!</v>
      </c>
      <c r="AX25" s="8" t="e">
        <f>COUNTIFS(#REF!,$C25,#REF!,$E25,#REF!,$F25,#REF!,"лично")</f>
        <v>#REF!</v>
      </c>
      <c r="AY25" s="242" t="s">
        <v>50</v>
      </c>
    </row>
    <row r="26" spans="1:51" ht="12" customHeight="1" x14ac:dyDescent="0.3">
      <c r="A26" s="94">
        <v>6</v>
      </c>
      <c r="B26" s="242" t="s">
        <v>50</v>
      </c>
      <c r="C26" s="240" t="s">
        <v>182</v>
      </c>
      <c r="D26" s="95" t="s">
        <v>453</v>
      </c>
      <c r="E26" s="926"/>
      <c r="F26" s="243" t="str">
        <f t="shared" si="0"/>
        <v>Сокращенное название</v>
      </c>
      <c r="G26" s="242" t="s">
        <v>345</v>
      </c>
      <c r="H26" s="267" t="str">
        <f t="shared" si="5"/>
        <v>Фамилия_1 Имя Отчество</v>
      </c>
      <c r="I26" s="244">
        <f t="shared" si="3"/>
        <v>0</v>
      </c>
      <c r="J26" s="190">
        <f t="shared" si="4"/>
        <v>0</v>
      </c>
      <c r="K26" s="245"/>
      <c r="L26" s="246"/>
      <c r="M26" s="246"/>
      <c r="N26" s="247"/>
      <c r="O26" s="248"/>
      <c r="P26" s="246"/>
      <c r="Q26" s="246"/>
      <c r="R26" s="246"/>
      <c r="S26" s="246"/>
      <c r="T26" s="246"/>
      <c r="U26" s="246"/>
      <c r="V26" s="246"/>
      <c r="W26" s="246"/>
      <c r="X26" s="246"/>
      <c r="Y26" s="249"/>
      <c r="Z26" s="250"/>
      <c r="AA26" s="184"/>
      <c r="AB26" s="184"/>
      <c r="AC26" s="67"/>
      <c r="AD26" s="176"/>
      <c r="AE26" s="245"/>
      <c r="AF26" s="248"/>
      <c r="AG26" s="246"/>
      <c r="AH26" s="251"/>
      <c r="AI26" s="176"/>
      <c r="AJ26" s="67"/>
      <c r="AK26" s="740"/>
      <c r="AL26" s="186"/>
      <c r="AM26" s="245"/>
      <c r="AN26" s="172"/>
      <c r="AO26" s="245"/>
      <c r="AP26" s="178"/>
      <c r="AQ26" s="245"/>
      <c r="AR26" s="172"/>
      <c r="AS26" s="245"/>
      <c r="AT26" s="178"/>
      <c r="AU26" s="59"/>
      <c r="AV26" s="8" t="e">
        <f>SUMIFS(#REF!,#REF!,$C26,#REF!,$E26,#REF!,$F26)</f>
        <v>#REF!</v>
      </c>
      <c r="AW26" s="37" t="e">
        <f>COUNTIFS(#REF!,$C26,#REF!,$E26,#REF!,$F26,#REF!,"&gt;=0")</f>
        <v>#REF!</v>
      </c>
      <c r="AX26" s="8" t="e">
        <f>COUNTIFS(#REF!,$C26,#REF!,$E26,#REF!,$F26,#REF!,"лично")</f>
        <v>#REF!</v>
      </c>
      <c r="AY26" s="242" t="s">
        <v>7</v>
      </c>
    </row>
    <row r="27" spans="1:51" ht="12" customHeight="1" x14ac:dyDescent="0.3">
      <c r="A27" s="94">
        <v>7</v>
      </c>
      <c r="B27" s="242" t="s">
        <v>7</v>
      </c>
      <c r="C27" s="240" t="s">
        <v>182</v>
      </c>
      <c r="D27" s="95" t="s">
        <v>453</v>
      </c>
      <c r="E27" s="926"/>
      <c r="F27" s="243" t="str">
        <f t="shared" si="0"/>
        <v>Сокращенное название</v>
      </c>
      <c r="G27" s="242" t="s">
        <v>345</v>
      </c>
      <c r="H27" s="267" t="str">
        <f t="shared" si="5"/>
        <v>Фамилия_1 Имя Отчество</v>
      </c>
      <c r="I27" s="244">
        <f t="shared" si="3"/>
        <v>0</v>
      </c>
      <c r="J27" s="190">
        <f t="shared" si="4"/>
        <v>0</v>
      </c>
      <c r="K27" s="245"/>
      <c r="L27" s="246"/>
      <c r="M27" s="246"/>
      <c r="N27" s="247"/>
      <c r="O27" s="248"/>
      <c r="P27" s="246"/>
      <c r="Q27" s="246"/>
      <c r="R27" s="246"/>
      <c r="S27" s="246"/>
      <c r="T27" s="246"/>
      <c r="U27" s="246"/>
      <c r="V27" s="246"/>
      <c r="W27" s="246"/>
      <c r="X27" s="246"/>
      <c r="Y27" s="249"/>
      <c r="Z27" s="250"/>
      <c r="AA27" s="184"/>
      <c r="AB27" s="184"/>
      <c r="AC27" s="67"/>
      <c r="AD27" s="176"/>
      <c r="AE27" s="245"/>
      <c r="AF27" s="248"/>
      <c r="AG27" s="246"/>
      <c r="AH27" s="251"/>
      <c r="AI27" s="176"/>
      <c r="AJ27" s="67"/>
      <c r="AK27" s="740"/>
      <c r="AL27" s="186"/>
      <c r="AM27" s="245"/>
      <c r="AN27" s="172"/>
      <c r="AO27" s="245"/>
      <c r="AP27" s="178"/>
      <c r="AQ27" s="245"/>
      <c r="AR27" s="172"/>
      <c r="AS27" s="245"/>
      <c r="AT27" s="178"/>
      <c r="AU27" s="59"/>
      <c r="AV27" s="8" t="e">
        <f>SUMIFS(#REF!,#REF!,$C27,#REF!,$E27,#REF!,$F27)</f>
        <v>#REF!</v>
      </c>
      <c r="AW27" s="37" t="e">
        <f>COUNTIFS(#REF!,$C27,#REF!,$E27,#REF!,$F27,#REF!,"&gt;=0")</f>
        <v>#REF!</v>
      </c>
      <c r="AX27" s="8" t="e">
        <f>COUNTIFS(#REF!,$C27,#REF!,$E27,#REF!,$F27,#REF!,"лично")</f>
        <v>#REF!</v>
      </c>
      <c r="AY27" s="242" t="s">
        <v>30</v>
      </c>
    </row>
    <row r="28" spans="1:51" ht="12" customHeight="1" x14ac:dyDescent="0.3">
      <c r="A28" s="94">
        <v>8</v>
      </c>
      <c r="B28" s="242" t="s">
        <v>7</v>
      </c>
      <c r="C28" s="240" t="s">
        <v>182</v>
      </c>
      <c r="D28" s="95" t="s">
        <v>453</v>
      </c>
      <c r="E28" s="926"/>
      <c r="F28" s="243" t="str">
        <f t="shared" si="0"/>
        <v>Сокращенное название</v>
      </c>
      <c r="G28" s="242" t="s">
        <v>345</v>
      </c>
      <c r="H28" s="267" t="str">
        <f t="shared" si="5"/>
        <v>Фамилия_1 Имя Отчество</v>
      </c>
      <c r="I28" s="244">
        <f t="shared" si="3"/>
        <v>0</v>
      </c>
      <c r="J28" s="190">
        <f t="shared" si="4"/>
        <v>0</v>
      </c>
      <c r="K28" s="245"/>
      <c r="L28" s="246"/>
      <c r="M28" s="246"/>
      <c r="N28" s="247"/>
      <c r="O28" s="248"/>
      <c r="P28" s="246"/>
      <c r="Q28" s="246"/>
      <c r="R28" s="246"/>
      <c r="S28" s="246"/>
      <c r="T28" s="246"/>
      <c r="U28" s="246"/>
      <c r="V28" s="246"/>
      <c r="W28" s="246"/>
      <c r="X28" s="246"/>
      <c r="Y28" s="249"/>
      <c r="Z28" s="250"/>
      <c r="AA28" s="184"/>
      <c r="AB28" s="184"/>
      <c r="AC28" s="67"/>
      <c r="AD28" s="176"/>
      <c r="AE28" s="245"/>
      <c r="AF28" s="248"/>
      <c r="AG28" s="246"/>
      <c r="AH28" s="251"/>
      <c r="AI28" s="176"/>
      <c r="AJ28" s="67"/>
      <c r="AK28" s="740"/>
      <c r="AL28" s="186"/>
      <c r="AM28" s="245"/>
      <c r="AN28" s="172"/>
      <c r="AO28" s="245"/>
      <c r="AP28" s="178"/>
      <c r="AQ28" s="245"/>
      <c r="AR28" s="172"/>
      <c r="AS28" s="245"/>
      <c r="AT28" s="178"/>
      <c r="AU28" s="59"/>
      <c r="AV28" s="8" t="e">
        <f>SUMIFS(#REF!,#REF!,$C28,#REF!,$E28,#REF!,$F28)</f>
        <v>#REF!</v>
      </c>
      <c r="AW28" s="37" t="e">
        <f>COUNTIFS(#REF!,$C28,#REF!,$E28,#REF!,$F28,#REF!,"&gt;=0")</f>
        <v>#REF!</v>
      </c>
      <c r="AX28" s="8" t="e">
        <f>COUNTIFS(#REF!,$C28,#REF!,$E28,#REF!,$F28,#REF!,"лично")</f>
        <v>#REF!</v>
      </c>
      <c r="AY28" s="242" t="s">
        <v>31</v>
      </c>
    </row>
    <row r="29" spans="1:51" ht="12" customHeight="1" x14ac:dyDescent="0.3">
      <c r="A29" s="94">
        <v>9</v>
      </c>
      <c r="B29" s="242" t="s">
        <v>31</v>
      </c>
      <c r="C29" s="240" t="s">
        <v>182</v>
      </c>
      <c r="D29" s="95" t="s">
        <v>453</v>
      </c>
      <c r="E29" s="926"/>
      <c r="F29" s="243" t="str">
        <f t="shared" si="0"/>
        <v>Сокращенное название</v>
      </c>
      <c r="G29" s="242" t="s">
        <v>345</v>
      </c>
      <c r="H29" s="267" t="str">
        <f t="shared" si="5"/>
        <v>Фамилия_1 Имя Отчество</v>
      </c>
      <c r="I29" s="244">
        <f t="shared" si="3"/>
        <v>0</v>
      </c>
      <c r="J29" s="190">
        <f t="shared" si="4"/>
        <v>0</v>
      </c>
      <c r="K29" s="245"/>
      <c r="L29" s="246"/>
      <c r="M29" s="246"/>
      <c r="N29" s="247"/>
      <c r="O29" s="248"/>
      <c r="P29" s="246"/>
      <c r="Q29" s="246"/>
      <c r="R29" s="246"/>
      <c r="S29" s="246"/>
      <c r="T29" s="246"/>
      <c r="U29" s="246"/>
      <c r="V29" s="246"/>
      <c r="W29" s="246"/>
      <c r="X29" s="246"/>
      <c r="Y29" s="249"/>
      <c r="Z29" s="250"/>
      <c r="AA29" s="184"/>
      <c r="AB29" s="184"/>
      <c r="AC29" s="67"/>
      <c r="AD29" s="176"/>
      <c r="AE29" s="245"/>
      <c r="AF29" s="248"/>
      <c r="AG29" s="246"/>
      <c r="AH29" s="251"/>
      <c r="AI29" s="176"/>
      <c r="AJ29" s="67"/>
      <c r="AK29" s="740"/>
      <c r="AL29" s="186"/>
      <c r="AM29" s="245"/>
      <c r="AN29" s="172"/>
      <c r="AO29" s="245"/>
      <c r="AP29" s="178"/>
      <c r="AQ29" s="245"/>
      <c r="AR29" s="172"/>
      <c r="AS29" s="245"/>
      <c r="AT29" s="178"/>
      <c r="AU29" s="59"/>
      <c r="AV29" s="8" t="e">
        <f>SUMIFS(#REF!,#REF!,$C29,#REF!,$E29,#REF!,$F29)</f>
        <v>#REF!</v>
      </c>
      <c r="AW29" s="37" t="e">
        <f>COUNTIFS(#REF!,$C29,#REF!,$E29,#REF!,$F29,#REF!,"&gt;=0")</f>
        <v>#REF!</v>
      </c>
      <c r="AX29" s="8" t="e">
        <f>COUNTIFS(#REF!,$C29,#REF!,$E29,#REF!,$F29,#REF!,"лично")</f>
        <v>#REF!</v>
      </c>
      <c r="AY29" s="68" t="s">
        <v>56</v>
      </c>
    </row>
    <row r="30" spans="1:51" ht="12" customHeight="1" x14ac:dyDescent="0.3">
      <c r="A30" s="94">
        <v>10</v>
      </c>
      <c r="B30" s="242" t="s">
        <v>7</v>
      </c>
      <c r="C30" s="240" t="s">
        <v>182</v>
      </c>
      <c r="D30" s="95" t="s">
        <v>453</v>
      </c>
      <c r="E30" s="926"/>
      <c r="F30" s="243" t="str">
        <f t="shared" si="0"/>
        <v>Сокращенное название</v>
      </c>
      <c r="G30" s="242" t="s">
        <v>345</v>
      </c>
      <c r="H30" s="267" t="str">
        <f t="shared" si="5"/>
        <v>Фамилия_1 Имя Отчество</v>
      </c>
      <c r="I30" s="244">
        <f t="shared" si="3"/>
        <v>0</v>
      </c>
      <c r="J30" s="190">
        <f t="shared" si="4"/>
        <v>0</v>
      </c>
      <c r="K30" s="245"/>
      <c r="L30" s="246"/>
      <c r="M30" s="246"/>
      <c r="N30" s="247"/>
      <c r="O30" s="248"/>
      <c r="P30" s="246"/>
      <c r="Q30" s="246"/>
      <c r="R30" s="246"/>
      <c r="S30" s="246"/>
      <c r="T30" s="246"/>
      <c r="U30" s="246"/>
      <c r="V30" s="246"/>
      <c r="W30" s="246"/>
      <c r="X30" s="246"/>
      <c r="Y30" s="249"/>
      <c r="Z30" s="250"/>
      <c r="AA30" s="184"/>
      <c r="AB30" s="184"/>
      <c r="AC30" s="67"/>
      <c r="AD30" s="176"/>
      <c r="AE30" s="245"/>
      <c r="AF30" s="248"/>
      <c r="AG30" s="246"/>
      <c r="AH30" s="251"/>
      <c r="AI30" s="176"/>
      <c r="AJ30" s="67"/>
      <c r="AK30" s="740"/>
      <c r="AL30" s="186"/>
      <c r="AM30" s="245"/>
      <c r="AN30" s="172"/>
      <c r="AO30" s="245"/>
      <c r="AP30" s="178"/>
      <c r="AQ30" s="245"/>
      <c r="AR30" s="172"/>
      <c r="AS30" s="245"/>
      <c r="AT30" s="178"/>
      <c r="AU30" s="59"/>
      <c r="AV30" s="8" t="e">
        <f>SUMIFS(#REF!,#REF!,$C30,#REF!,$E30,#REF!,$F30)</f>
        <v>#REF!</v>
      </c>
      <c r="AW30" s="37" t="e">
        <f>COUNTIFS(#REF!,$C30,#REF!,$E30,#REF!,$F30,#REF!,"&gt;=0")</f>
        <v>#REF!</v>
      </c>
      <c r="AX30" s="8" t="e">
        <f>COUNTIFS(#REF!,$C30,#REF!,$E30,#REF!,$F30,#REF!,"лично")</f>
        <v>#REF!</v>
      </c>
      <c r="AY30" s="68" t="s">
        <v>27</v>
      </c>
    </row>
    <row r="31" spans="1:51" ht="12" customHeight="1" x14ac:dyDescent="0.3">
      <c r="A31" s="94">
        <v>11</v>
      </c>
      <c r="B31" s="68" t="s">
        <v>56</v>
      </c>
      <c r="C31" s="240" t="s">
        <v>182</v>
      </c>
      <c r="D31" s="95" t="s">
        <v>453</v>
      </c>
      <c r="E31" s="926"/>
      <c r="F31" s="243" t="str">
        <f t="shared" si="0"/>
        <v>Сокращенное название</v>
      </c>
      <c r="G31" s="242" t="s">
        <v>345</v>
      </c>
      <c r="H31" s="267" t="str">
        <f t="shared" si="5"/>
        <v>Фамилия_1 Имя Отчество</v>
      </c>
      <c r="I31" s="244">
        <f t="shared" si="3"/>
        <v>0</v>
      </c>
      <c r="J31" s="190">
        <f t="shared" si="4"/>
        <v>0</v>
      </c>
      <c r="K31" s="245"/>
      <c r="L31" s="246"/>
      <c r="M31" s="246"/>
      <c r="N31" s="247"/>
      <c r="O31" s="248"/>
      <c r="P31" s="246"/>
      <c r="Q31" s="246"/>
      <c r="R31" s="246"/>
      <c r="S31" s="246"/>
      <c r="T31" s="246"/>
      <c r="U31" s="246"/>
      <c r="V31" s="246"/>
      <c r="W31" s="246"/>
      <c r="X31" s="246"/>
      <c r="Y31" s="249"/>
      <c r="Z31" s="250"/>
      <c r="AA31" s="184"/>
      <c r="AB31" s="184"/>
      <c r="AC31" s="67"/>
      <c r="AD31" s="176"/>
      <c r="AE31" s="245"/>
      <c r="AF31" s="248"/>
      <c r="AG31" s="246"/>
      <c r="AH31" s="251"/>
      <c r="AI31" s="176"/>
      <c r="AJ31" s="67"/>
      <c r="AK31" s="740"/>
      <c r="AL31" s="186"/>
      <c r="AM31" s="245"/>
      <c r="AN31" s="172"/>
      <c r="AO31" s="245"/>
      <c r="AP31" s="178"/>
      <c r="AQ31" s="245"/>
      <c r="AR31" s="172"/>
      <c r="AS31" s="245"/>
      <c r="AT31" s="178"/>
      <c r="AU31" s="59"/>
      <c r="AV31" s="8" t="e">
        <f>SUMIFS(#REF!,#REF!,$C31,#REF!,$E31,#REF!,$F31)</f>
        <v>#REF!</v>
      </c>
      <c r="AW31" s="37" t="e">
        <f>COUNTIFS(#REF!,$C31,#REF!,$E31,#REF!,$F31,#REF!,"&gt;=0")</f>
        <v>#REF!</v>
      </c>
      <c r="AX31" s="8" t="e">
        <f>COUNTIFS(#REF!,$C31,#REF!,$E31,#REF!,$F31,#REF!,"лично")</f>
        <v>#REF!</v>
      </c>
      <c r="AY31" s="68" t="s">
        <v>28</v>
      </c>
    </row>
    <row r="32" spans="1:51" ht="12" customHeight="1" x14ac:dyDescent="0.3">
      <c r="A32" s="94">
        <v>12</v>
      </c>
      <c r="B32" s="242" t="s">
        <v>50</v>
      </c>
      <c r="C32" s="240" t="s">
        <v>182</v>
      </c>
      <c r="D32" s="95" t="s">
        <v>453</v>
      </c>
      <c r="E32" s="926"/>
      <c r="F32" s="243" t="str">
        <f t="shared" si="0"/>
        <v>Сокращенное название</v>
      </c>
      <c r="G32" s="242" t="s">
        <v>345</v>
      </c>
      <c r="H32" s="267" t="str">
        <f t="shared" si="5"/>
        <v>Фамилия_1 Имя Отчество</v>
      </c>
      <c r="I32" s="244">
        <f t="shared" si="3"/>
        <v>0</v>
      </c>
      <c r="J32" s="190">
        <f t="shared" si="4"/>
        <v>0</v>
      </c>
      <c r="K32" s="245"/>
      <c r="L32" s="246"/>
      <c r="M32" s="246"/>
      <c r="N32" s="247"/>
      <c r="O32" s="248"/>
      <c r="P32" s="246"/>
      <c r="Q32" s="246"/>
      <c r="R32" s="246"/>
      <c r="S32" s="246"/>
      <c r="T32" s="246"/>
      <c r="U32" s="246"/>
      <c r="V32" s="246"/>
      <c r="W32" s="246"/>
      <c r="X32" s="246"/>
      <c r="Y32" s="249"/>
      <c r="Z32" s="250"/>
      <c r="AA32" s="184"/>
      <c r="AB32" s="184"/>
      <c r="AC32" s="67"/>
      <c r="AD32" s="176"/>
      <c r="AE32" s="245"/>
      <c r="AF32" s="248"/>
      <c r="AG32" s="246"/>
      <c r="AH32" s="251"/>
      <c r="AI32" s="176"/>
      <c r="AJ32" s="67"/>
      <c r="AK32" s="740"/>
      <c r="AL32" s="186"/>
      <c r="AM32" s="245"/>
      <c r="AN32" s="172"/>
      <c r="AO32" s="245"/>
      <c r="AP32" s="178"/>
      <c r="AQ32" s="245"/>
      <c r="AR32" s="172"/>
      <c r="AS32" s="245"/>
      <c r="AT32" s="178"/>
      <c r="AU32" s="59"/>
      <c r="AV32" s="8" t="e">
        <f>SUMIFS(#REF!,#REF!,$C32,#REF!,$E32,#REF!,$F32)</f>
        <v>#REF!</v>
      </c>
      <c r="AW32" s="37" t="e">
        <f>COUNTIFS(#REF!,$C32,#REF!,$E32,#REF!,$F32,#REF!,"&gt;=0")</f>
        <v>#REF!</v>
      </c>
      <c r="AX32" s="8" t="e">
        <f>COUNTIFS(#REF!,$C32,#REF!,$E32,#REF!,$F32,#REF!,"лично")</f>
        <v>#REF!</v>
      </c>
      <c r="AY32" s="333" t="s">
        <v>32</v>
      </c>
    </row>
    <row r="33" spans="1:50" ht="12" customHeight="1" x14ac:dyDescent="0.3">
      <c r="A33" s="94">
        <v>13</v>
      </c>
      <c r="B33" s="242" t="s">
        <v>7</v>
      </c>
      <c r="C33" s="240" t="s">
        <v>182</v>
      </c>
      <c r="D33" s="95" t="s">
        <v>453</v>
      </c>
      <c r="E33" s="926"/>
      <c r="F33" s="243" t="str">
        <f t="shared" si="0"/>
        <v>Сокращенное название</v>
      </c>
      <c r="G33" s="242" t="s">
        <v>345</v>
      </c>
      <c r="H33" s="267" t="str">
        <f t="shared" si="5"/>
        <v>Фамилия_1 Имя Отчество</v>
      </c>
      <c r="I33" s="244">
        <f t="shared" si="3"/>
        <v>0</v>
      </c>
      <c r="J33" s="190">
        <f t="shared" si="4"/>
        <v>0</v>
      </c>
      <c r="K33" s="245"/>
      <c r="L33" s="246"/>
      <c r="M33" s="246"/>
      <c r="N33" s="247"/>
      <c r="O33" s="248"/>
      <c r="P33" s="246"/>
      <c r="Q33" s="246"/>
      <c r="R33" s="246"/>
      <c r="S33" s="246"/>
      <c r="T33" s="246"/>
      <c r="U33" s="246"/>
      <c r="V33" s="246"/>
      <c r="W33" s="246"/>
      <c r="X33" s="246"/>
      <c r="Y33" s="249"/>
      <c r="Z33" s="250"/>
      <c r="AA33" s="184"/>
      <c r="AB33" s="184"/>
      <c r="AC33" s="67"/>
      <c r="AD33" s="176"/>
      <c r="AE33" s="245"/>
      <c r="AF33" s="248"/>
      <c r="AG33" s="246"/>
      <c r="AH33" s="251"/>
      <c r="AI33" s="176"/>
      <c r="AJ33" s="67"/>
      <c r="AK33" s="740"/>
      <c r="AL33" s="186"/>
      <c r="AM33" s="245"/>
      <c r="AN33" s="172"/>
      <c r="AO33" s="245"/>
      <c r="AP33" s="178"/>
      <c r="AQ33" s="245"/>
      <c r="AR33" s="172"/>
      <c r="AS33" s="245"/>
      <c r="AT33" s="178"/>
      <c r="AU33" s="59"/>
      <c r="AV33" s="8" t="e">
        <f>SUMIFS(#REF!,#REF!,$C33,#REF!,$E33,#REF!,$F33)</f>
        <v>#REF!</v>
      </c>
      <c r="AW33" s="37" t="e">
        <f>COUNTIFS(#REF!,$C33,#REF!,$E33,#REF!,$F33,#REF!,"&gt;=0")</f>
        <v>#REF!</v>
      </c>
      <c r="AX33" s="8" t="e">
        <f>COUNTIFS(#REF!,$C33,#REF!,$E33,#REF!,$F33,#REF!,"лично")</f>
        <v>#REF!</v>
      </c>
    </row>
    <row r="34" spans="1:50" ht="12" customHeight="1" x14ac:dyDescent="0.3">
      <c r="A34" s="94">
        <v>14</v>
      </c>
      <c r="B34" s="242" t="s">
        <v>7</v>
      </c>
      <c r="C34" s="240" t="s">
        <v>182</v>
      </c>
      <c r="D34" s="95" t="s">
        <v>453</v>
      </c>
      <c r="E34" s="926"/>
      <c r="F34" s="243" t="str">
        <f t="shared" si="0"/>
        <v>Сокращенное название</v>
      </c>
      <c r="G34" s="242" t="s">
        <v>345</v>
      </c>
      <c r="H34" s="267" t="str">
        <f t="shared" si="5"/>
        <v>Фамилия_1 Имя Отчество</v>
      </c>
      <c r="I34" s="244">
        <f t="shared" si="3"/>
        <v>0</v>
      </c>
      <c r="J34" s="190">
        <f t="shared" si="4"/>
        <v>0</v>
      </c>
      <c r="K34" s="245"/>
      <c r="L34" s="246"/>
      <c r="M34" s="246"/>
      <c r="N34" s="247"/>
      <c r="O34" s="248"/>
      <c r="P34" s="246"/>
      <c r="Q34" s="246"/>
      <c r="R34" s="246"/>
      <c r="S34" s="246"/>
      <c r="T34" s="246"/>
      <c r="U34" s="246"/>
      <c r="V34" s="246"/>
      <c r="W34" s="246"/>
      <c r="X34" s="246"/>
      <c r="Y34" s="249"/>
      <c r="Z34" s="250"/>
      <c r="AA34" s="184"/>
      <c r="AB34" s="184"/>
      <c r="AC34" s="67"/>
      <c r="AD34" s="176"/>
      <c r="AE34" s="245"/>
      <c r="AF34" s="248"/>
      <c r="AG34" s="246"/>
      <c r="AH34" s="251"/>
      <c r="AI34" s="176"/>
      <c r="AJ34" s="67"/>
      <c r="AK34" s="740"/>
      <c r="AL34" s="186"/>
      <c r="AM34" s="245"/>
      <c r="AN34" s="172"/>
      <c r="AO34" s="245"/>
      <c r="AP34" s="178"/>
      <c r="AQ34" s="245"/>
      <c r="AR34" s="172"/>
      <c r="AS34" s="245"/>
      <c r="AT34" s="178"/>
      <c r="AU34" s="59"/>
      <c r="AV34" s="8" t="e">
        <f>SUMIFS(#REF!,#REF!,$C34,#REF!,$E34,#REF!,$F34)</f>
        <v>#REF!</v>
      </c>
      <c r="AW34" s="37" t="e">
        <f>COUNTIFS(#REF!,$C34,#REF!,$E34,#REF!,$F34,#REF!,"&gt;=0")</f>
        <v>#REF!</v>
      </c>
      <c r="AX34" s="8" t="e">
        <f>COUNTIFS(#REF!,$C34,#REF!,$E34,#REF!,$F34,#REF!,"лично")</f>
        <v>#REF!</v>
      </c>
    </row>
    <row r="35" spans="1:50" ht="12" customHeight="1" x14ac:dyDescent="0.3">
      <c r="A35" s="94">
        <v>15</v>
      </c>
      <c r="B35" s="242" t="s">
        <v>7</v>
      </c>
      <c r="C35" s="240" t="s">
        <v>182</v>
      </c>
      <c r="D35" s="95" t="s">
        <v>453</v>
      </c>
      <c r="E35" s="926"/>
      <c r="F35" s="243" t="str">
        <f t="shared" si="0"/>
        <v>Сокращенное название</v>
      </c>
      <c r="G35" s="242" t="s">
        <v>345</v>
      </c>
      <c r="H35" s="267" t="str">
        <f t="shared" si="5"/>
        <v>Фамилия_1 Имя Отчество</v>
      </c>
      <c r="I35" s="244">
        <f t="shared" si="3"/>
        <v>0</v>
      </c>
      <c r="J35" s="190">
        <f t="shared" si="4"/>
        <v>0</v>
      </c>
      <c r="K35" s="245"/>
      <c r="L35" s="246"/>
      <c r="M35" s="246"/>
      <c r="N35" s="247"/>
      <c r="O35" s="248"/>
      <c r="P35" s="246"/>
      <c r="Q35" s="246"/>
      <c r="R35" s="246"/>
      <c r="S35" s="246"/>
      <c r="T35" s="246"/>
      <c r="U35" s="246"/>
      <c r="V35" s="246"/>
      <c r="W35" s="246"/>
      <c r="X35" s="246"/>
      <c r="Y35" s="249"/>
      <c r="Z35" s="250"/>
      <c r="AA35" s="184"/>
      <c r="AB35" s="184"/>
      <c r="AC35" s="67"/>
      <c r="AD35" s="176"/>
      <c r="AE35" s="245"/>
      <c r="AF35" s="248"/>
      <c r="AG35" s="246"/>
      <c r="AH35" s="251"/>
      <c r="AI35" s="176"/>
      <c r="AJ35" s="67"/>
      <c r="AK35" s="740"/>
      <c r="AL35" s="186"/>
      <c r="AM35" s="245"/>
      <c r="AN35" s="172"/>
      <c r="AO35" s="245"/>
      <c r="AP35" s="178"/>
      <c r="AQ35" s="245"/>
      <c r="AR35" s="172"/>
      <c r="AS35" s="245"/>
      <c r="AT35" s="178"/>
      <c r="AU35" s="59"/>
      <c r="AV35" s="8" t="e">
        <f>SUMIFS(#REF!,#REF!,$C35,#REF!,$E35,#REF!,$F35)</f>
        <v>#REF!</v>
      </c>
      <c r="AW35" s="37" t="e">
        <f>COUNTIFS(#REF!,$C35,#REF!,$E35,#REF!,$F35,#REF!,"&gt;=0")</f>
        <v>#REF!</v>
      </c>
      <c r="AX35" s="8" t="e">
        <f>COUNTIFS(#REF!,$C35,#REF!,$E35,#REF!,$F35,#REF!,"лично")</f>
        <v>#REF!</v>
      </c>
    </row>
    <row r="36" spans="1:50" ht="12" customHeight="1" x14ac:dyDescent="0.3">
      <c r="A36" s="94">
        <v>16</v>
      </c>
      <c r="B36" s="242" t="s">
        <v>7</v>
      </c>
      <c r="C36" s="240" t="s">
        <v>182</v>
      </c>
      <c r="D36" s="95" t="s">
        <v>453</v>
      </c>
      <c r="E36" s="926"/>
      <c r="F36" s="243" t="str">
        <f t="shared" si="0"/>
        <v>Сокращенное название</v>
      </c>
      <c r="G36" s="242" t="s">
        <v>345</v>
      </c>
      <c r="H36" s="267" t="str">
        <f t="shared" si="5"/>
        <v>Фамилия_1 Имя Отчество</v>
      </c>
      <c r="I36" s="244">
        <f t="shared" si="3"/>
        <v>0</v>
      </c>
      <c r="J36" s="190">
        <f t="shared" si="4"/>
        <v>0</v>
      </c>
      <c r="K36" s="245"/>
      <c r="L36" s="246"/>
      <c r="M36" s="246"/>
      <c r="N36" s="247"/>
      <c r="O36" s="248"/>
      <c r="P36" s="246"/>
      <c r="Q36" s="246"/>
      <c r="R36" s="246"/>
      <c r="S36" s="246"/>
      <c r="T36" s="246"/>
      <c r="U36" s="246"/>
      <c r="V36" s="246"/>
      <c r="W36" s="246"/>
      <c r="X36" s="246"/>
      <c r="Y36" s="249"/>
      <c r="Z36" s="250"/>
      <c r="AA36" s="184"/>
      <c r="AB36" s="184"/>
      <c r="AC36" s="67"/>
      <c r="AD36" s="176"/>
      <c r="AE36" s="245"/>
      <c r="AF36" s="248"/>
      <c r="AG36" s="246"/>
      <c r="AH36" s="251"/>
      <c r="AI36" s="176"/>
      <c r="AJ36" s="67"/>
      <c r="AK36" s="740"/>
      <c r="AL36" s="186"/>
      <c r="AM36" s="245"/>
      <c r="AN36" s="172"/>
      <c r="AO36" s="245"/>
      <c r="AP36" s="178"/>
      <c r="AQ36" s="245"/>
      <c r="AR36" s="172"/>
      <c r="AS36" s="245"/>
      <c r="AT36" s="178"/>
      <c r="AU36" s="59"/>
      <c r="AV36" s="8" t="e">
        <f>SUMIFS(#REF!,#REF!,$C36,#REF!,$E36,#REF!,$F36)</f>
        <v>#REF!</v>
      </c>
      <c r="AW36" s="37" t="e">
        <f>COUNTIFS(#REF!,$C36,#REF!,$E36,#REF!,$F36,#REF!,"&gt;=0")</f>
        <v>#REF!</v>
      </c>
      <c r="AX36" s="8" t="e">
        <f>COUNTIFS(#REF!,$C36,#REF!,$E36,#REF!,$F36,#REF!,"лично")</f>
        <v>#REF!</v>
      </c>
    </row>
    <row r="37" spans="1:50" ht="12" customHeight="1" x14ac:dyDescent="0.3">
      <c r="A37" s="94">
        <v>17</v>
      </c>
      <c r="B37" s="68" t="s">
        <v>56</v>
      </c>
      <c r="C37" s="240" t="s">
        <v>182</v>
      </c>
      <c r="D37" s="95" t="s">
        <v>453</v>
      </c>
      <c r="E37" s="926"/>
      <c r="F37" s="243" t="str">
        <f t="shared" si="0"/>
        <v>Сокращенное название</v>
      </c>
      <c r="G37" s="242" t="s">
        <v>345</v>
      </c>
      <c r="H37" s="267" t="str">
        <f t="shared" si="5"/>
        <v>Фамилия_1 Имя Отчество</v>
      </c>
      <c r="I37" s="244">
        <f t="shared" si="3"/>
        <v>0</v>
      </c>
      <c r="J37" s="190">
        <f t="shared" si="4"/>
        <v>0</v>
      </c>
      <c r="K37" s="245"/>
      <c r="L37" s="246"/>
      <c r="M37" s="246"/>
      <c r="N37" s="247"/>
      <c r="O37" s="248"/>
      <c r="P37" s="246"/>
      <c r="Q37" s="246"/>
      <c r="R37" s="246"/>
      <c r="S37" s="246"/>
      <c r="T37" s="246"/>
      <c r="U37" s="246"/>
      <c r="V37" s="246"/>
      <c r="W37" s="246"/>
      <c r="X37" s="246"/>
      <c r="Y37" s="249"/>
      <c r="Z37" s="250"/>
      <c r="AA37" s="184"/>
      <c r="AB37" s="184"/>
      <c r="AC37" s="67"/>
      <c r="AD37" s="176"/>
      <c r="AE37" s="245"/>
      <c r="AF37" s="248"/>
      <c r="AG37" s="246"/>
      <c r="AH37" s="251"/>
      <c r="AI37" s="176"/>
      <c r="AJ37" s="67"/>
      <c r="AK37" s="740"/>
      <c r="AL37" s="186"/>
      <c r="AM37" s="245"/>
      <c r="AN37" s="172"/>
      <c r="AO37" s="245"/>
      <c r="AP37" s="178"/>
      <c r="AQ37" s="245"/>
      <c r="AR37" s="172"/>
      <c r="AS37" s="245"/>
      <c r="AT37" s="178"/>
      <c r="AU37" s="59"/>
      <c r="AV37" s="8" t="e">
        <f>SUMIFS(#REF!,#REF!,$C37,#REF!,$E37,#REF!,$F37)</f>
        <v>#REF!</v>
      </c>
      <c r="AW37" s="37" t="e">
        <f>COUNTIFS(#REF!,$C37,#REF!,$E37,#REF!,$F37,#REF!,"&gt;=0")</f>
        <v>#REF!</v>
      </c>
      <c r="AX37" s="8" t="e">
        <f>COUNTIFS(#REF!,$C37,#REF!,$E37,#REF!,$F37,#REF!,"лично")</f>
        <v>#REF!</v>
      </c>
    </row>
    <row r="38" spans="1:50" ht="12" customHeight="1" x14ac:dyDescent="0.3">
      <c r="A38" s="94">
        <v>18</v>
      </c>
      <c r="B38" s="68" t="s">
        <v>27</v>
      </c>
      <c r="C38" s="240" t="s">
        <v>182</v>
      </c>
      <c r="D38" s="95" t="s">
        <v>453</v>
      </c>
      <c r="E38" s="926"/>
      <c r="F38" s="243" t="str">
        <f t="shared" si="0"/>
        <v>Сокращенное название</v>
      </c>
      <c r="G38" s="242" t="s">
        <v>345</v>
      </c>
      <c r="H38" s="267" t="str">
        <f t="shared" si="5"/>
        <v>Фамилия_1 Имя Отчество</v>
      </c>
      <c r="I38" s="244">
        <f t="shared" si="3"/>
        <v>0</v>
      </c>
      <c r="J38" s="190">
        <f t="shared" si="4"/>
        <v>0</v>
      </c>
      <c r="K38" s="245"/>
      <c r="L38" s="246"/>
      <c r="M38" s="246"/>
      <c r="N38" s="247"/>
      <c r="O38" s="248"/>
      <c r="P38" s="246"/>
      <c r="Q38" s="246"/>
      <c r="R38" s="246"/>
      <c r="S38" s="246"/>
      <c r="T38" s="246"/>
      <c r="U38" s="246"/>
      <c r="V38" s="246"/>
      <c r="W38" s="246"/>
      <c r="X38" s="246"/>
      <c r="Y38" s="249"/>
      <c r="Z38" s="250"/>
      <c r="AA38" s="184"/>
      <c r="AB38" s="184"/>
      <c r="AC38" s="67"/>
      <c r="AD38" s="176"/>
      <c r="AE38" s="245"/>
      <c r="AF38" s="248"/>
      <c r="AG38" s="246"/>
      <c r="AH38" s="251"/>
      <c r="AI38" s="176"/>
      <c r="AJ38" s="67"/>
      <c r="AK38" s="740"/>
      <c r="AL38" s="186"/>
      <c r="AM38" s="245"/>
      <c r="AN38" s="172"/>
      <c r="AO38" s="245"/>
      <c r="AP38" s="178"/>
      <c r="AQ38" s="245"/>
      <c r="AR38" s="172"/>
      <c r="AS38" s="245"/>
      <c r="AT38" s="178"/>
      <c r="AU38" s="59"/>
      <c r="AV38" s="8" t="e">
        <f>SUMIFS(#REF!,#REF!,$C38,#REF!,$E38,#REF!,$F38)</f>
        <v>#REF!</v>
      </c>
      <c r="AW38" s="37" t="e">
        <f>COUNTIFS(#REF!,$C38,#REF!,$E38,#REF!,$F38,#REF!,"&gt;=0")</f>
        <v>#REF!</v>
      </c>
      <c r="AX38" s="8" t="e">
        <f>COUNTIFS(#REF!,$C38,#REF!,$E38,#REF!,$F38,#REF!,"лично")</f>
        <v>#REF!</v>
      </c>
    </row>
    <row r="39" spans="1:50" ht="12" customHeight="1" x14ac:dyDescent="0.3">
      <c r="A39" s="94">
        <v>19</v>
      </c>
      <c r="B39" s="68" t="s">
        <v>28</v>
      </c>
      <c r="C39" s="240" t="s">
        <v>182</v>
      </c>
      <c r="D39" s="95" t="s">
        <v>453</v>
      </c>
      <c r="E39" s="926"/>
      <c r="F39" s="243" t="str">
        <f t="shared" si="0"/>
        <v>Сокращенное название</v>
      </c>
      <c r="G39" s="242" t="s">
        <v>345</v>
      </c>
      <c r="H39" s="267" t="str">
        <f t="shared" si="5"/>
        <v>Фамилия_1 Имя Отчество</v>
      </c>
      <c r="I39" s="244">
        <f t="shared" si="3"/>
        <v>0</v>
      </c>
      <c r="J39" s="190">
        <f t="shared" si="4"/>
        <v>0</v>
      </c>
      <c r="K39" s="245"/>
      <c r="L39" s="246"/>
      <c r="M39" s="246"/>
      <c r="N39" s="247"/>
      <c r="O39" s="248"/>
      <c r="P39" s="246"/>
      <c r="Q39" s="246"/>
      <c r="R39" s="246"/>
      <c r="S39" s="246"/>
      <c r="T39" s="246"/>
      <c r="U39" s="246"/>
      <c r="V39" s="246"/>
      <c r="W39" s="246"/>
      <c r="X39" s="246"/>
      <c r="Y39" s="249"/>
      <c r="Z39" s="250"/>
      <c r="AA39" s="184"/>
      <c r="AB39" s="184"/>
      <c r="AC39" s="67"/>
      <c r="AD39" s="176"/>
      <c r="AE39" s="245"/>
      <c r="AF39" s="248"/>
      <c r="AG39" s="246"/>
      <c r="AH39" s="251"/>
      <c r="AI39" s="176"/>
      <c r="AJ39" s="67"/>
      <c r="AK39" s="740"/>
      <c r="AL39" s="186"/>
      <c r="AM39" s="245"/>
      <c r="AN39" s="172"/>
      <c r="AO39" s="245"/>
      <c r="AP39" s="178"/>
      <c r="AQ39" s="245"/>
      <c r="AR39" s="172"/>
      <c r="AS39" s="245"/>
      <c r="AT39" s="178"/>
      <c r="AU39" s="59"/>
      <c r="AV39" s="8" t="e">
        <f>SUMIFS(#REF!,#REF!,$C39,#REF!,$E39,#REF!,$F39)</f>
        <v>#REF!</v>
      </c>
      <c r="AW39" s="37" t="e">
        <f>COUNTIFS(#REF!,$C39,#REF!,$E39,#REF!,$F39,#REF!,"&gt;=0")</f>
        <v>#REF!</v>
      </c>
      <c r="AX39" s="8" t="e">
        <f>COUNTIFS(#REF!,$C39,#REF!,$E39,#REF!,$F39,#REF!,"лично")</f>
        <v>#REF!</v>
      </c>
    </row>
    <row r="40" spans="1:50" ht="12" customHeight="1" x14ac:dyDescent="0.3">
      <c r="A40" s="94">
        <v>20</v>
      </c>
      <c r="B40" s="242" t="s">
        <v>46</v>
      </c>
      <c r="C40" s="240" t="s">
        <v>182</v>
      </c>
      <c r="D40" s="95" t="s">
        <v>453</v>
      </c>
      <c r="E40" s="926"/>
      <c r="F40" s="243" t="str">
        <f t="shared" si="0"/>
        <v>Сокращенное название</v>
      </c>
      <c r="G40" s="242" t="s">
        <v>345</v>
      </c>
      <c r="H40" s="267" t="str">
        <f t="shared" si="5"/>
        <v>Фамилия_1 Имя Отчество</v>
      </c>
      <c r="I40" s="244">
        <f t="shared" si="3"/>
        <v>0</v>
      </c>
      <c r="J40" s="190">
        <f t="shared" si="4"/>
        <v>0</v>
      </c>
      <c r="K40" s="245"/>
      <c r="L40" s="246"/>
      <c r="M40" s="246"/>
      <c r="N40" s="247"/>
      <c r="O40" s="248"/>
      <c r="P40" s="246"/>
      <c r="Q40" s="246"/>
      <c r="R40" s="246"/>
      <c r="S40" s="246"/>
      <c r="T40" s="246"/>
      <c r="U40" s="246"/>
      <c r="V40" s="246"/>
      <c r="W40" s="246"/>
      <c r="X40" s="246"/>
      <c r="Y40" s="249"/>
      <c r="Z40" s="250"/>
      <c r="AA40" s="184"/>
      <c r="AB40" s="184"/>
      <c r="AC40" s="67"/>
      <c r="AD40" s="176"/>
      <c r="AE40" s="245"/>
      <c r="AF40" s="248"/>
      <c r="AG40" s="246"/>
      <c r="AH40" s="251"/>
      <c r="AI40" s="176"/>
      <c r="AJ40" s="67"/>
      <c r="AK40" s="740"/>
      <c r="AL40" s="186"/>
      <c r="AM40" s="245"/>
      <c r="AN40" s="172"/>
      <c r="AO40" s="245"/>
      <c r="AP40" s="178"/>
      <c r="AQ40" s="245"/>
      <c r="AR40" s="172"/>
      <c r="AS40" s="245"/>
      <c r="AT40" s="178"/>
      <c r="AU40" s="59"/>
      <c r="AV40" s="8" t="e">
        <f>SUMIFS(#REF!,#REF!,$C40,#REF!,$E40,#REF!,$F40)</f>
        <v>#REF!</v>
      </c>
      <c r="AW40" s="37" t="e">
        <f>COUNTIFS(#REF!,$C40,#REF!,$E40,#REF!,$F40,#REF!,"&gt;=0")</f>
        <v>#REF!</v>
      </c>
      <c r="AX40" s="8" t="e">
        <f>COUNTIFS(#REF!,$C40,#REF!,$E40,#REF!,$F40,#REF!,"лично")</f>
        <v>#REF!</v>
      </c>
    </row>
    <row r="41" spans="1:50" ht="12" customHeight="1" x14ac:dyDescent="0.3">
      <c r="A41" s="94">
        <v>21</v>
      </c>
      <c r="B41" s="242" t="s">
        <v>48</v>
      </c>
      <c r="C41" s="240" t="s">
        <v>182</v>
      </c>
      <c r="D41" s="95" t="s">
        <v>453</v>
      </c>
      <c r="E41" s="926"/>
      <c r="F41" s="243" t="str">
        <f t="shared" si="0"/>
        <v>Сокращенное название</v>
      </c>
      <c r="G41" s="242" t="s">
        <v>345</v>
      </c>
      <c r="H41" s="267" t="str">
        <f t="shared" si="5"/>
        <v>Фамилия_1 Имя Отчество</v>
      </c>
      <c r="I41" s="244">
        <f t="shared" si="3"/>
        <v>0</v>
      </c>
      <c r="J41" s="190">
        <f t="shared" si="4"/>
        <v>0</v>
      </c>
      <c r="K41" s="245"/>
      <c r="L41" s="246"/>
      <c r="M41" s="246"/>
      <c r="N41" s="247"/>
      <c r="O41" s="248"/>
      <c r="P41" s="246"/>
      <c r="Q41" s="246"/>
      <c r="R41" s="246"/>
      <c r="S41" s="246"/>
      <c r="T41" s="246"/>
      <c r="U41" s="246"/>
      <c r="V41" s="246"/>
      <c r="W41" s="246"/>
      <c r="X41" s="246"/>
      <c r="Y41" s="249"/>
      <c r="Z41" s="250"/>
      <c r="AA41" s="184"/>
      <c r="AB41" s="184"/>
      <c r="AC41" s="67"/>
      <c r="AD41" s="176"/>
      <c r="AE41" s="245"/>
      <c r="AF41" s="248"/>
      <c r="AG41" s="246"/>
      <c r="AH41" s="251"/>
      <c r="AI41" s="176"/>
      <c r="AJ41" s="67"/>
      <c r="AK41" s="740"/>
      <c r="AL41" s="186"/>
      <c r="AM41" s="245"/>
      <c r="AN41" s="172"/>
      <c r="AO41" s="245"/>
      <c r="AP41" s="178"/>
      <c r="AQ41" s="245"/>
      <c r="AR41" s="172"/>
      <c r="AS41" s="245"/>
      <c r="AT41" s="178"/>
      <c r="AU41" s="59"/>
      <c r="AV41" s="8" t="e">
        <f>SUMIFS(#REF!,#REF!,$C41,#REF!,$E41,#REF!,$F41)</f>
        <v>#REF!</v>
      </c>
      <c r="AW41" s="37" t="e">
        <f>COUNTIFS(#REF!,$C41,#REF!,$E41,#REF!,$F41,#REF!,"&gt;=0")</f>
        <v>#REF!</v>
      </c>
      <c r="AX41" s="8" t="e">
        <f>COUNTIFS(#REF!,$C41,#REF!,$E41,#REF!,$F41,#REF!,"лично")</f>
        <v>#REF!</v>
      </c>
    </row>
    <row r="42" spans="1:50" ht="12" customHeight="1" x14ac:dyDescent="0.3">
      <c r="A42" s="94">
        <v>22</v>
      </c>
      <c r="B42" s="242" t="s">
        <v>7</v>
      </c>
      <c r="C42" s="240" t="s">
        <v>182</v>
      </c>
      <c r="D42" s="95" t="s">
        <v>453</v>
      </c>
      <c r="E42" s="926"/>
      <c r="F42" s="243" t="str">
        <f t="shared" si="0"/>
        <v>Сокращенное название</v>
      </c>
      <c r="G42" s="242" t="s">
        <v>345</v>
      </c>
      <c r="H42" s="267" t="str">
        <f t="shared" si="5"/>
        <v>Фамилия_1 Имя Отчество</v>
      </c>
      <c r="I42" s="244">
        <f t="shared" si="3"/>
        <v>0</v>
      </c>
      <c r="J42" s="190">
        <f t="shared" si="4"/>
        <v>0</v>
      </c>
      <c r="K42" s="245"/>
      <c r="L42" s="246"/>
      <c r="M42" s="246"/>
      <c r="N42" s="247"/>
      <c r="O42" s="248"/>
      <c r="P42" s="246"/>
      <c r="Q42" s="246"/>
      <c r="R42" s="246"/>
      <c r="S42" s="246"/>
      <c r="T42" s="246"/>
      <c r="U42" s="246"/>
      <c r="V42" s="246"/>
      <c r="W42" s="246"/>
      <c r="X42" s="246"/>
      <c r="Y42" s="249"/>
      <c r="Z42" s="250"/>
      <c r="AA42" s="184"/>
      <c r="AB42" s="184"/>
      <c r="AC42" s="67"/>
      <c r="AD42" s="176"/>
      <c r="AE42" s="245"/>
      <c r="AF42" s="248"/>
      <c r="AG42" s="246"/>
      <c r="AH42" s="251"/>
      <c r="AI42" s="176"/>
      <c r="AJ42" s="67"/>
      <c r="AK42" s="740"/>
      <c r="AL42" s="186"/>
      <c r="AM42" s="245"/>
      <c r="AN42" s="172"/>
      <c r="AO42" s="245"/>
      <c r="AP42" s="178"/>
      <c r="AQ42" s="245"/>
      <c r="AR42" s="172"/>
      <c r="AS42" s="245"/>
      <c r="AT42" s="178"/>
      <c r="AU42" s="59"/>
      <c r="AV42" s="8" t="e">
        <f>SUMIFS(#REF!,#REF!,$C42,#REF!,$E42,#REF!,$F42)</f>
        <v>#REF!</v>
      </c>
      <c r="AW42" s="37" t="e">
        <f>COUNTIFS(#REF!,$C42,#REF!,$E42,#REF!,$F42,#REF!,"&gt;=0")</f>
        <v>#REF!</v>
      </c>
      <c r="AX42" s="8" t="e">
        <f>COUNTIFS(#REF!,$C42,#REF!,$E42,#REF!,$F42,#REF!,"лично")</f>
        <v>#REF!</v>
      </c>
    </row>
    <row r="43" spans="1:50" ht="12" customHeight="1" x14ac:dyDescent="0.3">
      <c r="A43" s="94">
        <v>23</v>
      </c>
      <c r="B43" s="242" t="s">
        <v>48</v>
      </c>
      <c r="C43" s="240" t="s">
        <v>182</v>
      </c>
      <c r="D43" s="95" t="s">
        <v>453</v>
      </c>
      <c r="E43" s="926"/>
      <c r="F43" s="243" t="str">
        <f t="shared" si="0"/>
        <v>Сокращенное название</v>
      </c>
      <c r="G43" s="242" t="s">
        <v>345</v>
      </c>
      <c r="H43" s="267" t="str">
        <f t="shared" si="5"/>
        <v>Фамилия_1 Имя Отчество</v>
      </c>
      <c r="I43" s="244">
        <f t="shared" si="3"/>
        <v>0</v>
      </c>
      <c r="J43" s="190">
        <f t="shared" si="4"/>
        <v>0</v>
      </c>
      <c r="K43" s="245"/>
      <c r="L43" s="246"/>
      <c r="M43" s="246"/>
      <c r="N43" s="247"/>
      <c r="O43" s="248"/>
      <c r="P43" s="246"/>
      <c r="Q43" s="246"/>
      <c r="R43" s="246"/>
      <c r="S43" s="246"/>
      <c r="T43" s="246"/>
      <c r="U43" s="246"/>
      <c r="V43" s="246"/>
      <c r="W43" s="246"/>
      <c r="X43" s="246"/>
      <c r="Y43" s="249"/>
      <c r="Z43" s="250"/>
      <c r="AA43" s="184"/>
      <c r="AB43" s="184"/>
      <c r="AC43" s="67"/>
      <c r="AD43" s="176"/>
      <c r="AE43" s="245"/>
      <c r="AF43" s="248"/>
      <c r="AG43" s="246"/>
      <c r="AH43" s="251"/>
      <c r="AI43" s="176"/>
      <c r="AJ43" s="67"/>
      <c r="AK43" s="740"/>
      <c r="AL43" s="186"/>
      <c r="AM43" s="245"/>
      <c r="AN43" s="172"/>
      <c r="AO43" s="245"/>
      <c r="AP43" s="178"/>
      <c r="AQ43" s="245"/>
      <c r="AR43" s="172"/>
      <c r="AS43" s="245"/>
      <c r="AT43" s="178"/>
      <c r="AU43" s="59"/>
      <c r="AV43" s="8" t="e">
        <f>SUMIFS(#REF!,#REF!,$C43,#REF!,$E43,#REF!,$F43)</f>
        <v>#REF!</v>
      </c>
      <c r="AW43" s="37" t="e">
        <f>COUNTIFS(#REF!,$C43,#REF!,$E43,#REF!,$F43,#REF!,"&gt;=0")</f>
        <v>#REF!</v>
      </c>
      <c r="AX43" s="8" t="e">
        <f>COUNTIFS(#REF!,$C43,#REF!,$E43,#REF!,$F43,#REF!,"лично")</f>
        <v>#REF!</v>
      </c>
    </row>
    <row r="44" spans="1:50" ht="12" customHeight="1" x14ac:dyDescent="0.3">
      <c r="A44" s="94">
        <v>24</v>
      </c>
      <c r="B44" s="242" t="s">
        <v>7</v>
      </c>
      <c r="C44" s="240" t="s">
        <v>182</v>
      </c>
      <c r="D44" s="95" t="s">
        <v>453</v>
      </c>
      <c r="E44" s="926"/>
      <c r="F44" s="243" t="str">
        <f t="shared" si="0"/>
        <v>Сокращенное название</v>
      </c>
      <c r="G44" s="242" t="s">
        <v>345</v>
      </c>
      <c r="H44" s="267" t="str">
        <f t="shared" si="5"/>
        <v>Фамилия_1 Имя Отчество</v>
      </c>
      <c r="I44" s="244">
        <f t="shared" si="3"/>
        <v>0</v>
      </c>
      <c r="J44" s="190">
        <f t="shared" si="4"/>
        <v>0</v>
      </c>
      <c r="K44" s="245"/>
      <c r="L44" s="246"/>
      <c r="M44" s="246"/>
      <c r="N44" s="247"/>
      <c r="O44" s="248"/>
      <c r="P44" s="246"/>
      <c r="Q44" s="246"/>
      <c r="R44" s="246"/>
      <c r="S44" s="246"/>
      <c r="T44" s="246"/>
      <c r="U44" s="246"/>
      <c r="V44" s="246"/>
      <c r="W44" s="246"/>
      <c r="X44" s="246"/>
      <c r="Y44" s="249"/>
      <c r="Z44" s="250"/>
      <c r="AA44" s="184"/>
      <c r="AB44" s="184"/>
      <c r="AC44" s="67"/>
      <c r="AD44" s="176"/>
      <c r="AE44" s="245"/>
      <c r="AF44" s="248"/>
      <c r="AG44" s="246"/>
      <c r="AH44" s="251"/>
      <c r="AI44" s="176"/>
      <c r="AJ44" s="67"/>
      <c r="AK44" s="740"/>
      <c r="AL44" s="186"/>
      <c r="AM44" s="245"/>
      <c r="AN44" s="172"/>
      <c r="AO44" s="245"/>
      <c r="AP44" s="178"/>
      <c r="AQ44" s="245"/>
      <c r="AR44" s="172"/>
      <c r="AS44" s="245"/>
      <c r="AT44" s="178"/>
      <c r="AU44" s="59"/>
      <c r="AV44" s="8" t="e">
        <f>SUMIFS(#REF!,#REF!,$C44,#REF!,$E44,#REF!,$F44)</f>
        <v>#REF!</v>
      </c>
      <c r="AW44" s="37" t="e">
        <f>COUNTIFS(#REF!,$C44,#REF!,$E44,#REF!,$F44,#REF!,"&gt;=0")</f>
        <v>#REF!</v>
      </c>
      <c r="AX44" s="8" t="e">
        <f>COUNTIFS(#REF!,$C44,#REF!,$E44,#REF!,$F44,#REF!,"лично")</f>
        <v>#REF!</v>
      </c>
    </row>
    <row r="45" spans="1:50" ht="12.75" customHeight="1" thickBot="1" x14ac:dyDescent="0.35">
      <c r="A45" s="94">
        <v>25</v>
      </c>
      <c r="B45" s="207" t="s">
        <v>30</v>
      </c>
      <c r="C45" s="252" t="s">
        <v>182</v>
      </c>
      <c r="D45" s="97" t="s">
        <v>453</v>
      </c>
      <c r="E45" s="928"/>
      <c r="F45" s="254" t="str">
        <f t="shared" si="0"/>
        <v>Сокращенное название</v>
      </c>
      <c r="G45" s="207" t="s">
        <v>345</v>
      </c>
      <c r="H45" s="268" t="str">
        <f t="shared" si="5"/>
        <v>Фамилия_1 Имя Отчество</v>
      </c>
      <c r="I45" s="255">
        <f t="shared" si="3"/>
        <v>0</v>
      </c>
      <c r="J45" s="191">
        <f t="shared" si="4"/>
        <v>0</v>
      </c>
      <c r="K45" s="256"/>
      <c r="L45" s="257"/>
      <c r="M45" s="257"/>
      <c r="N45" s="258"/>
      <c r="O45" s="259"/>
      <c r="P45" s="257"/>
      <c r="Q45" s="257"/>
      <c r="R45" s="257"/>
      <c r="S45" s="257"/>
      <c r="T45" s="257"/>
      <c r="U45" s="257"/>
      <c r="V45" s="257"/>
      <c r="W45" s="257"/>
      <c r="X45" s="257"/>
      <c r="Y45" s="260"/>
      <c r="Z45" s="261"/>
      <c r="AA45" s="185"/>
      <c r="AB45" s="185"/>
      <c r="AC45" s="69"/>
      <c r="AD45" s="177"/>
      <c r="AE45" s="256"/>
      <c r="AF45" s="259"/>
      <c r="AG45" s="257"/>
      <c r="AH45" s="262"/>
      <c r="AI45" s="177"/>
      <c r="AJ45" s="69"/>
      <c r="AK45" s="741"/>
      <c r="AL45" s="187"/>
      <c r="AM45" s="256"/>
      <c r="AN45" s="173"/>
      <c r="AO45" s="256"/>
      <c r="AP45" s="179"/>
      <c r="AQ45" s="256"/>
      <c r="AR45" s="173"/>
      <c r="AS45" s="256"/>
      <c r="AT45" s="179"/>
      <c r="AU45" s="59"/>
      <c r="AV45" s="8" t="e">
        <f>SUMIFS(#REF!,#REF!,$C45,#REF!,$E45,#REF!,$F45)</f>
        <v>#REF!</v>
      </c>
      <c r="AW45" s="37" t="e">
        <f>COUNTIFS(#REF!,$C45,#REF!,$E45,#REF!,$F45,#REF!,"&gt;=0")</f>
        <v>#REF!</v>
      </c>
      <c r="AX45" s="8" t="e">
        <f>COUNTIFS(#REF!,$C45,#REF!,$E45,#REF!,$F45,#REF!,"лично")</f>
        <v>#REF!</v>
      </c>
    </row>
    <row r="46" spans="1:50" ht="12" customHeight="1" x14ac:dyDescent="0.3">
      <c r="A46" s="92">
        <f t="shared" ref="A46:A70" si="6">A45+1</f>
        <v>26</v>
      </c>
      <c r="B46" s="64" t="s">
        <v>28</v>
      </c>
      <c r="C46" s="230" t="s">
        <v>183</v>
      </c>
      <c r="D46" s="93" t="s">
        <v>453</v>
      </c>
      <c r="E46" s="927"/>
      <c r="F46" s="98" t="str">
        <f t="shared" si="0"/>
        <v>Сокращенное название</v>
      </c>
      <c r="G46" s="232" t="s">
        <v>346</v>
      </c>
      <c r="H46" s="429" t="str">
        <f t="shared" si="5"/>
        <v>Фамилия_1 Имя Отчество</v>
      </c>
      <c r="I46" s="233">
        <f t="shared" si="3"/>
        <v>0</v>
      </c>
      <c r="J46" s="189">
        <f t="shared" si="4"/>
        <v>0</v>
      </c>
      <c r="K46" s="263"/>
      <c r="L46" s="264"/>
      <c r="M46" s="264"/>
      <c r="N46" s="265"/>
      <c r="O46" s="266"/>
      <c r="P46" s="264"/>
      <c r="Q46" s="264"/>
      <c r="R46" s="264"/>
      <c r="S46" s="264"/>
      <c r="T46" s="264"/>
      <c r="U46" s="264"/>
      <c r="V46" s="264"/>
      <c r="W46" s="264"/>
      <c r="X46" s="264"/>
      <c r="Y46" s="264"/>
      <c r="Z46" s="265"/>
      <c r="AA46" s="183"/>
      <c r="AB46" s="183"/>
      <c r="AC46" s="66"/>
      <c r="AD46" s="175"/>
      <c r="AE46" s="234"/>
      <c r="AF46" s="237"/>
      <c r="AG46" s="235"/>
      <c r="AH46" s="238"/>
      <c r="AI46" s="175"/>
      <c r="AJ46" s="743"/>
      <c r="AK46" s="742"/>
      <c r="AL46" s="188"/>
      <c r="AM46" s="263"/>
      <c r="AN46" s="181"/>
      <c r="AO46" s="263"/>
      <c r="AP46" s="181"/>
      <c r="AQ46" s="263"/>
      <c r="AR46" s="181"/>
      <c r="AS46" s="263"/>
      <c r="AT46" s="181"/>
      <c r="AU46" s="59"/>
      <c r="AV46" s="8" t="e">
        <f>SUMIFS(#REF!,#REF!,$C46,#REF!,$E46,#REF!,$F46)</f>
        <v>#REF!</v>
      </c>
      <c r="AW46" s="37" t="e">
        <f>COUNTIFS(#REF!,$C46,#REF!,$E46,#REF!,$F46,#REF!,"&gt;=0")</f>
        <v>#REF!</v>
      </c>
      <c r="AX46" s="8" t="e">
        <f>COUNTIFS(#REF!,$C46,#REF!,$E46,#REF!,$F46,#REF!,"лично")</f>
        <v>#REF!</v>
      </c>
    </row>
    <row r="47" spans="1:50" ht="12" customHeight="1" x14ac:dyDescent="0.3">
      <c r="A47" s="94">
        <f t="shared" si="6"/>
        <v>27</v>
      </c>
      <c r="B47" s="242" t="s">
        <v>30</v>
      </c>
      <c r="C47" s="240" t="s">
        <v>183</v>
      </c>
      <c r="D47" s="95" t="s">
        <v>453</v>
      </c>
      <c r="E47" s="926"/>
      <c r="F47" s="267" t="str">
        <f t="shared" si="0"/>
        <v>Сокращенное название</v>
      </c>
      <c r="G47" s="242" t="s">
        <v>346</v>
      </c>
      <c r="H47" s="267" t="str">
        <f t="shared" si="5"/>
        <v>Фамилия_1 Имя Отчество</v>
      </c>
      <c r="I47" s="244">
        <f t="shared" si="3"/>
        <v>0</v>
      </c>
      <c r="J47" s="190">
        <f t="shared" si="4"/>
        <v>0</v>
      </c>
      <c r="K47" s="245"/>
      <c r="L47" s="246"/>
      <c r="M47" s="246"/>
      <c r="N47" s="247"/>
      <c r="O47" s="248"/>
      <c r="P47" s="246"/>
      <c r="Q47" s="246"/>
      <c r="R47" s="246"/>
      <c r="S47" s="246"/>
      <c r="T47" s="246"/>
      <c r="U47" s="246"/>
      <c r="V47" s="246"/>
      <c r="W47" s="246"/>
      <c r="X47" s="246"/>
      <c r="Y47" s="246"/>
      <c r="Z47" s="247"/>
      <c r="AA47" s="184"/>
      <c r="AB47" s="184"/>
      <c r="AC47" s="67"/>
      <c r="AD47" s="176"/>
      <c r="AE47" s="245"/>
      <c r="AF47" s="248"/>
      <c r="AG47" s="246"/>
      <c r="AH47" s="251"/>
      <c r="AI47" s="176"/>
      <c r="AJ47" s="67"/>
      <c r="AK47" s="740"/>
      <c r="AL47" s="186"/>
      <c r="AM47" s="245"/>
      <c r="AN47" s="178"/>
      <c r="AO47" s="245"/>
      <c r="AP47" s="178"/>
      <c r="AQ47" s="245"/>
      <c r="AR47" s="178"/>
      <c r="AS47" s="245"/>
      <c r="AT47" s="178"/>
      <c r="AU47" s="59"/>
      <c r="AV47" s="8" t="e">
        <f>SUMIFS(#REF!,#REF!,$C47,#REF!,$E47,#REF!,$F47)</f>
        <v>#REF!</v>
      </c>
      <c r="AW47" s="37" t="e">
        <f>COUNTIFS(#REF!,$C47,#REF!,$E47,#REF!,$F47,#REF!,"&gt;=0")</f>
        <v>#REF!</v>
      </c>
      <c r="AX47" s="8" t="e">
        <f>COUNTIFS(#REF!,$C47,#REF!,$E47,#REF!,$F47,#REF!,"лично")</f>
        <v>#REF!</v>
      </c>
    </row>
    <row r="48" spans="1:50" ht="12" customHeight="1" x14ac:dyDescent="0.3">
      <c r="A48" s="94">
        <f t="shared" si="6"/>
        <v>28</v>
      </c>
      <c r="B48" s="242" t="s">
        <v>44</v>
      </c>
      <c r="C48" s="240" t="s">
        <v>183</v>
      </c>
      <c r="D48" s="95" t="s">
        <v>453</v>
      </c>
      <c r="E48" s="926"/>
      <c r="F48" s="267" t="str">
        <f t="shared" si="0"/>
        <v>Сокращенное название</v>
      </c>
      <c r="G48" s="242" t="s">
        <v>346</v>
      </c>
      <c r="H48" s="267" t="str">
        <f t="shared" si="5"/>
        <v>Фамилия_1 Имя Отчество</v>
      </c>
      <c r="I48" s="244">
        <f t="shared" si="3"/>
        <v>0</v>
      </c>
      <c r="J48" s="190">
        <f t="shared" si="4"/>
        <v>0</v>
      </c>
      <c r="K48" s="245"/>
      <c r="L48" s="246"/>
      <c r="M48" s="246"/>
      <c r="N48" s="247"/>
      <c r="O48" s="248"/>
      <c r="P48" s="246"/>
      <c r="Q48" s="246"/>
      <c r="R48" s="246"/>
      <c r="S48" s="246"/>
      <c r="T48" s="246"/>
      <c r="U48" s="246"/>
      <c r="V48" s="246"/>
      <c r="W48" s="246"/>
      <c r="X48" s="246"/>
      <c r="Y48" s="246"/>
      <c r="Z48" s="247"/>
      <c r="AA48" s="184"/>
      <c r="AB48" s="184"/>
      <c r="AC48" s="67"/>
      <c r="AD48" s="176"/>
      <c r="AE48" s="245"/>
      <c r="AF48" s="248"/>
      <c r="AG48" s="246"/>
      <c r="AH48" s="251"/>
      <c r="AI48" s="176"/>
      <c r="AJ48" s="67"/>
      <c r="AK48" s="740"/>
      <c r="AL48" s="186"/>
      <c r="AM48" s="245"/>
      <c r="AN48" s="178"/>
      <c r="AO48" s="245"/>
      <c r="AP48" s="178"/>
      <c r="AQ48" s="245"/>
      <c r="AR48" s="178"/>
      <c r="AS48" s="245"/>
      <c r="AT48" s="178"/>
      <c r="AU48" s="59"/>
      <c r="AV48" s="8" t="e">
        <f>SUMIFS(#REF!,#REF!,$C48,#REF!,$E48,#REF!,$F48)</f>
        <v>#REF!</v>
      </c>
      <c r="AW48" s="37" t="e">
        <f>COUNTIFS(#REF!,$C48,#REF!,$E48,#REF!,$F48,#REF!,"&gt;=0")</f>
        <v>#REF!</v>
      </c>
      <c r="AX48" s="8" t="e">
        <f>COUNTIFS(#REF!,$C48,#REF!,$E48,#REF!,$F48,#REF!,"лично")</f>
        <v>#REF!</v>
      </c>
    </row>
    <row r="49" spans="1:50" ht="12" customHeight="1" x14ac:dyDescent="0.3">
      <c r="A49" s="94">
        <f t="shared" si="6"/>
        <v>29</v>
      </c>
      <c r="B49" s="242" t="s">
        <v>46</v>
      </c>
      <c r="C49" s="240" t="s">
        <v>183</v>
      </c>
      <c r="D49" s="95" t="s">
        <v>453</v>
      </c>
      <c r="E49" s="926"/>
      <c r="F49" s="267" t="str">
        <f t="shared" si="0"/>
        <v>Сокращенное название</v>
      </c>
      <c r="G49" s="242" t="s">
        <v>346</v>
      </c>
      <c r="H49" s="267" t="str">
        <f t="shared" si="5"/>
        <v>Фамилия_1 Имя Отчество</v>
      </c>
      <c r="I49" s="244">
        <f t="shared" si="3"/>
        <v>0</v>
      </c>
      <c r="J49" s="190">
        <f t="shared" si="4"/>
        <v>0</v>
      </c>
      <c r="K49" s="245"/>
      <c r="L49" s="246"/>
      <c r="M49" s="246"/>
      <c r="N49" s="247"/>
      <c r="O49" s="248"/>
      <c r="P49" s="246"/>
      <c r="Q49" s="246"/>
      <c r="R49" s="246"/>
      <c r="S49" s="246"/>
      <c r="T49" s="246"/>
      <c r="U49" s="246"/>
      <c r="V49" s="246"/>
      <c r="W49" s="246"/>
      <c r="X49" s="246"/>
      <c r="Y49" s="246"/>
      <c r="Z49" s="247"/>
      <c r="AA49" s="184"/>
      <c r="AB49" s="184"/>
      <c r="AC49" s="67"/>
      <c r="AD49" s="176"/>
      <c r="AE49" s="245"/>
      <c r="AF49" s="248"/>
      <c r="AG49" s="246"/>
      <c r="AH49" s="251"/>
      <c r="AI49" s="176"/>
      <c r="AJ49" s="67"/>
      <c r="AK49" s="740"/>
      <c r="AL49" s="186"/>
      <c r="AM49" s="245"/>
      <c r="AN49" s="178"/>
      <c r="AO49" s="245"/>
      <c r="AP49" s="178"/>
      <c r="AQ49" s="245"/>
      <c r="AR49" s="178"/>
      <c r="AS49" s="245"/>
      <c r="AT49" s="178"/>
      <c r="AU49" s="59"/>
      <c r="AV49" s="8" t="e">
        <f>SUMIFS(#REF!,#REF!,$C49,#REF!,$E49,#REF!,$F49)</f>
        <v>#REF!</v>
      </c>
      <c r="AW49" s="37" t="e">
        <f>COUNTIFS(#REF!,$C49,#REF!,$E49,#REF!,$F49,#REF!,"&gt;=0")</f>
        <v>#REF!</v>
      </c>
      <c r="AX49" s="8" t="e">
        <f>COUNTIFS(#REF!,$C49,#REF!,$E49,#REF!,$F49,#REF!,"лично")</f>
        <v>#REF!</v>
      </c>
    </row>
    <row r="50" spans="1:50" ht="12" customHeight="1" x14ac:dyDescent="0.3">
      <c r="A50" s="94">
        <f t="shared" si="6"/>
        <v>30</v>
      </c>
      <c r="B50" s="242" t="s">
        <v>48</v>
      </c>
      <c r="C50" s="240" t="s">
        <v>183</v>
      </c>
      <c r="D50" s="95" t="s">
        <v>453</v>
      </c>
      <c r="E50" s="926"/>
      <c r="F50" s="267" t="str">
        <f t="shared" si="0"/>
        <v>Сокращенное название</v>
      </c>
      <c r="G50" s="242" t="s">
        <v>346</v>
      </c>
      <c r="H50" s="267" t="str">
        <f t="shared" si="5"/>
        <v>Фамилия_1 Имя Отчество</v>
      </c>
      <c r="I50" s="244">
        <f t="shared" si="3"/>
        <v>0</v>
      </c>
      <c r="J50" s="190">
        <f t="shared" si="4"/>
        <v>0</v>
      </c>
      <c r="K50" s="245"/>
      <c r="L50" s="246"/>
      <c r="M50" s="246"/>
      <c r="N50" s="247"/>
      <c r="O50" s="248"/>
      <c r="P50" s="246"/>
      <c r="Q50" s="246"/>
      <c r="R50" s="246"/>
      <c r="S50" s="246"/>
      <c r="T50" s="246"/>
      <c r="U50" s="246"/>
      <c r="V50" s="246"/>
      <c r="W50" s="246"/>
      <c r="X50" s="246"/>
      <c r="Y50" s="246"/>
      <c r="Z50" s="247"/>
      <c r="AA50" s="184"/>
      <c r="AB50" s="184"/>
      <c r="AC50" s="67"/>
      <c r="AD50" s="176"/>
      <c r="AE50" s="245"/>
      <c r="AF50" s="248"/>
      <c r="AG50" s="246"/>
      <c r="AH50" s="251"/>
      <c r="AI50" s="176"/>
      <c r="AJ50" s="67"/>
      <c r="AK50" s="740"/>
      <c r="AL50" s="186"/>
      <c r="AM50" s="245"/>
      <c r="AN50" s="178"/>
      <c r="AO50" s="245"/>
      <c r="AP50" s="178"/>
      <c r="AQ50" s="245"/>
      <c r="AR50" s="178"/>
      <c r="AS50" s="245"/>
      <c r="AT50" s="178"/>
      <c r="AU50" s="59"/>
      <c r="AV50" s="8" t="e">
        <f>SUMIFS(#REF!,#REF!,$C50,#REF!,$E50,#REF!,$F50)</f>
        <v>#REF!</v>
      </c>
      <c r="AW50" s="37" t="e">
        <f>COUNTIFS(#REF!,$C50,#REF!,$E50,#REF!,$F50,#REF!,"&gt;=0")</f>
        <v>#REF!</v>
      </c>
      <c r="AX50" s="8" t="e">
        <f>COUNTIFS(#REF!,$C50,#REF!,$E50,#REF!,$F50,#REF!,"лично")</f>
        <v>#REF!</v>
      </c>
    </row>
    <row r="51" spans="1:50" ht="12" customHeight="1" x14ac:dyDescent="0.3">
      <c r="A51" s="94">
        <f t="shared" si="6"/>
        <v>31</v>
      </c>
      <c r="B51" s="242" t="s">
        <v>50</v>
      </c>
      <c r="C51" s="240" t="s">
        <v>183</v>
      </c>
      <c r="D51" s="95" t="s">
        <v>453</v>
      </c>
      <c r="E51" s="926"/>
      <c r="F51" s="267" t="str">
        <f t="shared" si="0"/>
        <v>Сокращенное название</v>
      </c>
      <c r="G51" s="242" t="s">
        <v>346</v>
      </c>
      <c r="H51" s="267" t="str">
        <f t="shared" si="5"/>
        <v>Фамилия_1 Имя Отчество</v>
      </c>
      <c r="I51" s="244">
        <f t="shared" si="3"/>
        <v>0</v>
      </c>
      <c r="J51" s="190">
        <f t="shared" si="4"/>
        <v>0</v>
      </c>
      <c r="K51" s="245"/>
      <c r="L51" s="246"/>
      <c r="M51" s="246"/>
      <c r="N51" s="247"/>
      <c r="O51" s="248"/>
      <c r="P51" s="246"/>
      <c r="Q51" s="246"/>
      <c r="R51" s="246"/>
      <c r="S51" s="246"/>
      <c r="T51" s="246"/>
      <c r="U51" s="246"/>
      <c r="V51" s="246"/>
      <c r="W51" s="246"/>
      <c r="X51" s="246"/>
      <c r="Y51" s="246"/>
      <c r="Z51" s="247"/>
      <c r="AA51" s="184"/>
      <c r="AB51" s="184"/>
      <c r="AC51" s="67"/>
      <c r="AD51" s="176"/>
      <c r="AE51" s="245"/>
      <c r="AF51" s="248"/>
      <c r="AG51" s="246"/>
      <c r="AH51" s="251"/>
      <c r="AI51" s="176"/>
      <c r="AJ51" s="67"/>
      <c r="AK51" s="740"/>
      <c r="AL51" s="186"/>
      <c r="AM51" s="245"/>
      <c r="AN51" s="178"/>
      <c r="AO51" s="245"/>
      <c r="AP51" s="178"/>
      <c r="AQ51" s="245"/>
      <c r="AR51" s="178"/>
      <c r="AS51" s="245"/>
      <c r="AT51" s="178"/>
      <c r="AU51" s="59"/>
      <c r="AV51" s="8" t="e">
        <f>SUMIFS(#REF!,#REF!,$C51,#REF!,$E51,#REF!,$F51)</f>
        <v>#REF!</v>
      </c>
      <c r="AW51" s="37" t="e">
        <f>COUNTIFS(#REF!,$C51,#REF!,$E51,#REF!,$F51,#REF!,"&gt;=0")</f>
        <v>#REF!</v>
      </c>
      <c r="AX51" s="8" t="e">
        <f>COUNTIFS(#REF!,$C51,#REF!,$E51,#REF!,$F51,#REF!,"лично")</f>
        <v>#REF!</v>
      </c>
    </row>
    <row r="52" spans="1:50" ht="12" customHeight="1" x14ac:dyDescent="0.3">
      <c r="A52" s="94">
        <f t="shared" si="6"/>
        <v>32</v>
      </c>
      <c r="B52" s="242" t="s">
        <v>50</v>
      </c>
      <c r="C52" s="240" t="s">
        <v>183</v>
      </c>
      <c r="D52" s="95" t="s">
        <v>453</v>
      </c>
      <c r="E52" s="926"/>
      <c r="F52" s="267" t="str">
        <f t="shared" si="0"/>
        <v>Сокращенное название</v>
      </c>
      <c r="G52" s="242" t="s">
        <v>346</v>
      </c>
      <c r="H52" s="267" t="str">
        <f t="shared" si="5"/>
        <v>Фамилия_1 Имя Отчество</v>
      </c>
      <c r="I52" s="244">
        <f t="shared" si="3"/>
        <v>0</v>
      </c>
      <c r="J52" s="190">
        <f t="shared" si="4"/>
        <v>0</v>
      </c>
      <c r="K52" s="245"/>
      <c r="L52" s="246"/>
      <c r="M52" s="246"/>
      <c r="N52" s="247"/>
      <c r="O52" s="248"/>
      <c r="P52" s="246"/>
      <c r="Q52" s="246"/>
      <c r="R52" s="246"/>
      <c r="S52" s="246"/>
      <c r="T52" s="246"/>
      <c r="U52" s="246"/>
      <c r="V52" s="246"/>
      <c r="W52" s="246"/>
      <c r="X52" s="246"/>
      <c r="Y52" s="246"/>
      <c r="Z52" s="247"/>
      <c r="AA52" s="184"/>
      <c r="AB52" s="184"/>
      <c r="AC52" s="67"/>
      <c r="AD52" s="176"/>
      <c r="AE52" s="245"/>
      <c r="AF52" s="248"/>
      <c r="AG52" s="246"/>
      <c r="AH52" s="251"/>
      <c r="AI52" s="176"/>
      <c r="AJ52" s="67"/>
      <c r="AK52" s="740"/>
      <c r="AL52" s="186"/>
      <c r="AM52" s="245"/>
      <c r="AN52" s="178"/>
      <c r="AO52" s="245"/>
      <c r="AP52" s="178"/>
      <c r="AQ52" s="245"/>
      <c r="AR52" s="178"/>
      <c r="AS52" s="245"/>
      <c r="AT52" s="178"/>
      <c r="AU52" s="59"/>
      <c r="AV52" s="8" t="e">
        <f>SUMIFS(#REF!,#REF!,$C52,#REF!,$E52,#REF!,$F52)</f>
        <v>#REF!</v>
      </c>
      <c r="AW52" s="37" t="e">
        <f>COUNTIFS(#REF!,$C52,#REF!,$E52,#REF!,$F52,#REF!,"&gt;=0")</f>
        <v>#REF!</v>
      </c>
      <c r="AX52" s="8" t="e">
        <f>COUNTIFS(#REF!,$C52,#REF!,$E52,#REF!,$F52,#REF!,"лично")</f>
        <v>#REF!</v>
      </c>
    </row>
    <row r="53" spans="1:50" ht="12" customHeight="1" x14ac:dyDescent="0.3">
      <c r="A53" s="94">
        <f t="shared" si="6"/>
        <v>33</v>
      </c>
      <c r="B53" s="242" t="s">
        <v>50</v>
      </c>
      <c r="C53" s="240" t="s">
        <v>183</v>
      </c>
      <c r="D53" s="95" t="s">
        <v>453</v>
      </c>
      <c r="E53" s="926"/>
      <c r="F53" s="267" t="str">
        <f t="shared" si="0"/>
        <v>Сокращенное название</v>
      </c>
      <c r="G53" s="242" t="s">
        <v>346</v>
      </c>
      <c r="H53" s="267" t="str">
        <f t="shared" si="5"/>
        <v>Фамилия_1 Имя Отчество</v>
      </c>
      <c r="I53" s="244">
        <f t="shared" ref="I53:I70" si="7">COUNTIF(K53:AL53,"&gt;=0")-COUNTIF(K53:AL53,"в")-COUNTIF(K53:AL53,"л")</f>
        <v>0</v>
      </c>
      <c r="J53" s="190">
        <f t="shared" si="4"/>
        <v>0</v>
      </c>
      <c r="K53" s="245"/>
      <c r="L53" s="246"/>
      <c r="M53" s="246"/>
      <c r="N53" s="247"/>
      <c r="O53" s="248"/>
      <c r="P53" s="246"/>
      <c r="Q53" s="246"/>
      <c r="R53" s="246"/>
      <c r="S53" s="246"/>
      <c r="T53" s="246"/>
      <c r="U53" s="246"/>
      <c r="V53" s="246"/>
      <c r="W53" s="246"/>
      <c r="X53" s="246"/>
      <c r="Y53" s="246"/>
      <c r="Z53" s="247"/>
      <c r="AA53" s="184"/>
      <c r="AB53" s="184"/>
      <c r="AC53" s="67"/>
      <c r="AD53" s="176"/>
      <c r="AE53" s="245"/>
      <c r="AF53" s="248"/>
      <c r="AG53" s="246"/>
      <c r="AH53" s="251"/>
      <c r="AI53" s="176"/>
      <c r="AJ53" s="67"/>
      <c r="AK53" s="740"/>
      <c r="AL53" s="186"/>
      <c r="AM53" s="245"/>
      <c r="AN53" s="178"/>
      <c r="AO53" s="245"/>
      <c r="AP53" s="178"/>
      <c r="AQ53" s="245"/>
      <c r="AR53" s="178"/>
      <c r="AS53" s="245"/>
      <c r="AT53" s="178"/>
      <c r="AU53" s="59"/>
      <c r="AV53" s="8" t="e">
        <f>SUMIFS(#REF!,#REF!,$C53,#REF!,$E53,#REF!,$F53)</f>
        <v>#REF!</v>
      </c>
      <c r="AW53" s="37" t="e">
        <f>COUNTIFS(#REF!,$C53,#REF!,$E53,#REF!,$F53,#REF!,"&gt;=0")</f>
        <v>#REF!</v>
      </c>
      <c r="AX53" s="8" t="e">
        <f>COUNTIFS(#REF!,$C53,#REF!,$E53,#REF!,$F53,#REF!,"лично")</f>
        <v>#REF!</v>
      </c>
    </row>
    <row r="54" spans="1:50" ht="12" customHeight="1" x14ac:dyDescent="0.3">
      <c r="A54" s="94">
        <f t="shared" si="6"/>
        <v>34</v>
      </c>
      <c r="B54" s="242" t="s">
        <v>44</v>
      </c>
      <c r="C54" s="240" t="s">
        <v>183</v>
      </c>
      <c r="D54" s="95" t="s">
        <v>453</v>
      </c>
      <c r="E54" s="926"/>
      <c r="F54" s="267" t="str">
        <f t="shared" si="0"/>
        <v>Сокращенное название</v>
      </c>
      <c r="G54" s="242" t="s">
        <v>346</v>
      </c>
      <c r="H54" s="267" t="str">
        <f t="shared" si="5"/>
        <v>Фамилия_1 Имя Отчество</v>
      </c>
      <c r="I54" s="244">
        <f t="shared" si="7"/>
        <v>0</v>
      </c>
      <c r="J54" s="190">
        <f t="shared" si="4"/>
        <v>0</v>
      </c>
      <c r="K54" s="245"/>
      <c r="L54" s="246"/>
      <c r="M54" s="246"/>
      <c r="N54" s="247"/>
      <c r="O54" s="248"/>
      <c r="P54" s="246"/>
      <c r="Q54" s="246"/>
      <c r="R54" s="246"/>
      <c r="S54" s="246"/>
      <c r="T54" s="246"/>
      <c r="U54" s="246"/>
      <c r="V54" s="246"/>
      <c r="W54" s="246"/>
      <c r="X54" s="246"/>
      <c r="Y54" s="246"/>
      <c r="Z54" s="247"/>
      <c r="AA54" s="184"/>
      <c r="AB54" s="184"/>
      <c r="AC54" s="67"/>
      <c r="AD54" s="176"/>
      <c r="AE54" s="245"/>
      <c r="AF54" s="248"/>
      <c r="AG54" s="246"/>
      <c r="AH54" s="251"/>
      <c r="AI54" s="176"/>
      <c r="AJ54" s="67"/>
      <c r="AK54" s="740"/>
      <c r="AL54" s="186"/>
      <c r="AM54" s="245"/>
      <c r="AN54" s="178"/>
      <c r="AO54" s="245"/>
      <c r="AP54" s="178"/>
      <c r="AQ54" s="245"/>
      <c r="AR54" s="178"/>
      <c r="AS54" s="245"/>
      <c r="AT54" s="178"/>
      <c r="AU54" s="59"/>
      <c r="AV54" s="8" t="e">
        <f>SUMIFS(#REF!,#REF!,$C54,#REF!,$E54,#REF!,$F54)</f>
        <v>#REF!</v>
      </c>
      <c r="AW54" s="37" t="e">
        <f>COUNTIFS(#REF!,$C54,#REF!,$E54,#REF!,$F54,#REF!,"&gt;=0")</f>
        <v>#REF!</v>
      </c>
      <c r="AX54" s="8" t="e">
        <f>COUNTIFS(#REF!,$C54,#REF!,$E54,#REF!,$F54,#REF!,"лично")</f>
        <v>#REF!</v>
      </c>
    </row>
    <row r="55" spans="1:50" ht="12" customHeight="1" x14ac:dyDescent="0.3">
      <c r="A55" s="94">
        <f t="shared" si="6"/>
        <v>35</v>
      </c>
      <c r="B55" s="242" t="s">
        <v>46</v>
      </c>
      <c r="C55" s="240" t="s">
        <v>183</v>
      </c>
      <c r="D55" s="95" t="s">
        <v>453</v>
      </c>
      <c r="E55" s="926"/>
      <c r="F55" s="267" t="str">
        <f t="shared" si="0"/>
        <v>Сокращенное название</v>
      </c>
      <c r="G55" s="242" t="s">
        <v>346</v>
      </c>
      <c r="H55" s="267" t="str">
        <f t="shared" si="5"/>
        <v>Фамилия_1 Имя Отчество</v>
      </c>
      <c r="I55" s="244">
        <f t="shared" si="7"/>
        <v>0</v>
      </c>
      <c r="J55" s="190">
        <f t="shared" si="4"/>
        <v>0</v>
      </c>
      <c r="K55" s="245"/>
      <c r="L55" s="246"/>
      <c r="M55" s="246"/>
      <c r="N55" s="247"/>
      <c r="O55" s="248"/>
      <c r="P55" s="246"/>
      <c r="Q55" s="246"/>
      <c r="R55" s="246"/>
      <c r="S55" s="246"/>
      <c r="T55" s="246"/>
      <c r="U55" s="246"/>
      <c r="V55" s="246"/>
      <c r="W55" s="246"/>
      <c r="X55" s="246"/>
      <c r="Y55" s="246"/>
      <c r="Z55" s="247"/>
      <c r="AA55" s="184"/>
      <c r="AB55" s="184"/>
      <c r="AC55" s="67"/>
      <c r="AD55" s="176"/>
      <c r="AE55" s="245"/>
      <c r="AF55" s="248"/>
      <c r="AG55" s="246"/>
      <c r="AH55" s="251"/>
      <c r="AI55" s="176"/>
      <c r="AJ55" s="67"/>
      <c r="AK55" s="740"/>
      <c r="AL55" s="186"/>
      <c r="AM55" s="245"/>
      <c r="AN55" s="178"/>
      <c r="AO55" s="245"/>
      <c r="AP55" s="178"/>
      <c r="AQ55" s="245"/>
      <c r="AR55" s="178"/>
      <c r="AS55" s="245"/>
      <c r="AT55" s="178"/>
      <c r="AU55" s="59"/>
      <c r="AV55" s="8" t="e">
        <f>SUMIFS(#REF!,#REF!,$C55,#REF!,$E55,#REF!,$F55)</f>
        <v>#REF!</v>
      </c>
      <c r="AW55" s="37" t="e">
        <f>COUNTIFS(#REF!,$C55,#REF!,$E55,#REF!,$F55,#REF!,"&gt;=0")</f>
        <v>#REF!</v>
      </c>
      <c r="AX55" s="8" t="e">
        <f>COUNTIFS(#REF!,$C55,#REF!,$E55,#REF!,$F55,#REF!,"лично")</f>
        <v>#REF!</v>
      </c>
    </row>
    <row r="56" spans="1:50" ht="12" customHeight="1" x14ac:dyDescent="0.3">
      <c r="A56" s="94">
        <f t="shared" si="6"/>
        <v>36</v>
      </c>
      <c r="B56" s="242" t="s">
        <v>48</v>
      </c>
      <c r="C56" s="240" t="s">
        <v>183</v>
      </c>
      <c r="D56" s="95" t="s">
        <v>453</v>
      </c>
      <c r="E56" s="926"/>
      <c r="F56" s="267" t="str">
        <f t="shared" si="0"/>
        <v>Сокращенное название</v>
      </c>
      <c r="G56" s="242" t="s">
        <v>346</v>
      </c>
      <c r="H56" s="267" t="str">
        <f t="shared" si="5"/>
        <v>Фамилия_1 Имя Отчество</v>
      </c>
      <c r="I56" s="244">
        <f t="shared" si="7"/>
        <v>0</v>
      </c>
      <c r="J56" s="190">
        <f t="shared" si="4"/>
        <v>0</v>
      </c>
      <c r="K56" s="245"/>
      <c r="L56" s="246"/>
      <c r="M56" s="246"/>
      <c r="N56" s="247"/>
      <c r="O56" s="248"/>
      <c r="P56" s="246"/>
      <c r="Q56" s="246"/>
      <c r="R56" s="246"/>
      <c r="S56" s="246"/>
      <c r="T56" s="246"/>
      <c r="U56" s="246"/>
      <c r="V56" s="246"/>
      <c r="W56" s="246"/>
      <c r="X56" s="246"/>
      <c r="Y56" s="246"/>
      <c r="Z56" s="247"/>
      <c r="AA56" s="184"/>
      <c r="AB56" s="184"/>
      <c r="AC56" s="67"/>
      <c r="AD56" s="176"/>
      <c r="AE56" s="245"/>
      <c r="AF56" s="248"/>
      <c r="AG56" s="246"/>
      <c r="AH56" s="251"/>
      <c r="AI56" s="176"/>
      <c r="AJ56" s="67"/>
      <c r="AK56" s="740"/>
      <c r="AL56" s="186"/>
      <c r="AM56" s="245"/>
      <c r="AN56" s="178"/>
      <c r="AO56" s="245"/>
      <c r="AP56" s="178"/>
      <c r="AQ56" s="245"/>
      <c r="AR56" s="178"/>
      <c r="AS56" s="245"/>
      <c r="AT56" s="178"/>
      <c r="AU56" s="59"/>
      <c r="AV56" s="8" t="e">
        <f>SUMIFS(#REF!,#REF!,$C56,#REF!,$E56,#REF!,$F56)</f>
        <v>#REF!</v>
      </c>
      <c r="AW56" s="37" t="e">
        <f>COUNTIFS(#REF!,$C56,#REF!,$E56,#REF!,$F56,#REF!,"&gt;=0")</f>
        <v>#REF!</v>
      </c>
      <c r="AX56" s="8" t="e">
        <f>COUNTIFS(#REF!,$C56,#REF!,$E56,#REF!,$F56,#REF!,"лично")</f>
        <v>#REF!</v>
      </c>
    </row>
    <row r="57" spans="1:50" ht="12" customHeight="1" x14ac:dyDescent="0.3">
      <c r="A57" s="94">
        <f t="shared" si="6"/>
        <v>37</v>
      </c>
      <c r="B57" s="242" t="s">
        <v>50</v>
      </c>
      <c r="C57" s="240" t="s">
        <v>183</v>
      </c>
      <c r="D57" s="95" t="s">
        <v>453</v>
      </c>
      <c r="E57" s="926"/>
      <c r="F57" s="267" t="str">
        <f t="shared" si="0"/>
        <v>Сокращенное название</v>
      </c>
      <c r="G57" s="242" t="s">
        <v>346</v>
      </c>
      <c r="H57" s="267" t="str">
        <f t="shared" si="5"/>
        <v>Фамилия_1 Имя Отчество</v>
      </c>
      <c r="I57" s="244">
        <f t="shared" si="7"/>
        <v>0</v>
      </c>
      <c r="J57" s="190">
        <f t="shared" si="4"/>
        <v>0</v>
      </c>
      <c r="K57" s="245"/>
      <c r="L57" s="246"/>
      <c r="M57" s="246"/>
      <c r="N57" s="247"/>
      <c r="O57" s="248"/>
      <c r="P57" s="246"/>
      <c r="Q57" s="246"/>
      <c r="R57" s="246"/>
      <c r="S57" s="246"/>
      <c r="T57" s="246"/>
      <c r="U57" s="246"/>
      <c r="V57" s="246"/>
      <c r="W57" s="246"/>
      <c r="X57" s="246"/>
      <c r="Y57" s="246"/>
      <c r="Z57" s="247"/>
      <c r="AA57" s="184"/>
      <c r="AB57" s="184"/>
      <c r="AC57" s="67"/>
      <c r="AD57" s="176"/>
      <c r="AE57" s="245"/>
      <c r="AF57" s="248"/>
      <c r="AG57" s="246"/>
      <c r="AH57" s="251"/>
      <c r="AI57" s="176"/>
      <c r="AJ57" s="67"/>
      <c r="AK57" s="740"/>
      <c r="AL57" s="186"/>
      <c r="AM57" s="245"/>
      <c r="AN57" s="178"/>
      <c r="AO57" s="245"/>
      <c r="AP57" s="178"/>
      <c r="AQ57" s="245"/>
      <c r="AR57" s="178"/>
      <c r="AS57" s="245"/>
      <c r="AT57" s="178"/>
      <c r="AU57" s="59"/>
      <c r="AV57" s="8" t="e">
        <f>SUMIFS(#REF!,#REF!,$C57,#REF!,$E57,#REF!,$F57)</f>
        <v>#REF!</v>
      </c>
      <c r="AW57" s="37" t="e">
        <f>COUNTIFS(#REF!,$C57,#REF!,$E57,#REF!,$F57,#REF!,"&gt;=0")</f>
        <v>#REF!</v>
      </c>
      <c r="AX57" s="8" t="e">
        <f>COUNTIFS(#REF!,$C57,#REF!,$E57,#REF!,$F57,#REF!,"лично")</f>
        <v>#REF!</v>
      </c>
    </row>
    <row r="58" spans="1:50" ht="12" customHeight="1" x14ac:dyDescent="0.3">
      <c r="A58" s="94">
        <f t="shared" si="6"/>
        <v>38</v>
      </c>
      <c r="B58" s="242" t="s">
        <v>50</v>
      </c>
      <c r="C58" s="240" t="s">
        <v>183</v>
      </c>
      <c r="D58" s="95" t="s">
        <v>453</v>
      </c>
      <c r="E58" s="926"/>
      <c r="F58" s="267" t="str">
        <f t="shared" si="0"/>
        <v>Сокращенное название</v>
      </c>
      <c r="G58" s="242" t="s">
        <v>346</v>
      </c>
      <c r="H58" s="267" t="str">
        <f t="shared" si="5"/>
        <v>Фамилия_1 Имя Отчество</v>
      </c>
      <c r="I58" s="244">
        <f t="shared" si="7"/>
        <v>0</v>
      </c>
      <c r="J58" s="190">
        <f t="shared" si="4"/>
        <v>0</v>
      </c>
      <c r="K58" s="245"/>
      <c r="L58" s="246"/>
      <c r="M58" s="246"/>
      <c r="N58" s="247"/>
      <c r="O58" s="248"/>
      <c r="P58" s="246"/>
      <c r="Q58" s="246"/>
      <c r="R58" s="246"/>
      <c r="S58" s="246"/>
      <c r="T58" s="246"/>
      <c r="U58" s="246"/>
      <c r="V58" s="246"/>
      <c r="W58" s="246"/>
      <c r="X58" s="246"/>
      <c r="Y58" s="246"/>
      <c r="Z58" s="247"/>
      <c r="AA58" s="184"/>
      <c r="AB58" s="184"/>
      <c r="AC58" s="67"/>
      <c r="AD58" s="176"/>
      <c r="AE58" s="245"/>
      <c r="AF58" s="248"/>
      <c r="AG58" s="246"/>
      <c r="AH58" s="251"/>
      <c r="AI58" s="176"/>
      <c r="AJ58" s="67"/>
      <c r="AK58" s="740"/>
      <c r="AL58" s="186"/>
      <c r="AM58" s="245"/>
      <c r="AN58" s="178"/>
      <c r="AO58" s="245"/>
      <c r="AP58" s="178"/>
      <c r="AQ58" s="245"/>
      <c r="AR58" s="178"/>
      <c r="AS58" s="245"/>
      <c r="AT58" s="178"/>
      <c r="AU58" s="59"/>
      <c r="AV58" s="8" t="e">
        <f>SUMIFS(#REF!,#REF!,$C58,#REF!,$E58,#REF!,$F58)</f>
        <v>#REF!</v>
      </c>
      <c r="AW58" s="37" t="e">
        <f>COUNTIFS(#REF!,$C58,#REF!,$E58,#REF!,$F58,#REF!,"&gt;=0")</f>
        <v>#REF!</v>
      </c>
      <c r="AX58" s="8" t="e">
        <f>COUNTIFS(#REF!,$C58,#REF!,$E58,#REF!,$F58,#REF!,"лично")</f>
        <v>#REF!</v>
      </c>
    </row>
    <row r="59" spans="1:50" ht="12" customHeight="1" x14ac:dyDescent="0.3">
      <c r="A59" s="94">
        <f t="shared" si="6"/>
        <v>39</v>
      </c>
      <c r="B59" s="242" t="s">
        <v>50</v>
      </c>
      <c r="C59" s="240" t="s">
        <v>183</v>
      </c>
      <c r="D59" s="95" t="s">
        <v>453</v>
      </c>
      <c r="E59" s="926"/>
      <c r="F59" s="267" t="str">
        <f t="shared" si="0"/>
        <v>Сокращенное название</v>
      </c>
      <c r="G59" s="242" t="s">
        <v>346</v>
      </c>
      <c r="H59" s="267" t="str">
        <f t="shared" si="5"/>
        <v>Фамилия_1 Имя Отчество</v>
      </c>
      <c r="I59" s="244">
        <f t="shared" si="7"/>
        <v>0</v>
      </c>
      <c r="J59" s="190">
        <f t="shared" si="4"/>
        <v>0</v>
      </c>
      <c r="K59" s="245"/>
      <c r="L59" s="246"/>
      <c r="M59" s="246"/>
      <c r="N59" s="247"/>
      <c r="O59" s="248"/>
      <c r="P59" s="246"/>
      <c r="Q59" s="246"/>
      <c r="R59" s="246"/>
      <c r="S59" s="246"/>
      <c r="T59" s="246"/>
      <c r="U59" s="246"/>
      <c r="V59" s="246"/>
      <c r="W59" s="246"/>
      <c r="X59" s="246"/>
      <c r="Y59" s="246"/>
      <c r="Z59" s="247"/>
      <c r="AA59" s="184"/>
      <c r="AB59" s="184"/>
      <c r="AC59" s="67"/>
      <c r="AD59" s="176"/>
      <c r="AE59" s="245"/>
      <c r="AF59" s="248"/>
      <c r="AG59" s="246"/>
      <c r="AH59" s="251"/>
      <c r="AI59" s="176"/>
      <c r="AJ59" s="67"/>
      <c r="AK59" s="740"/>
      <c r="AL59" s="186"/>
      <c r="AM59" s="245"/>
      <c r="AN59" s="178"/>
      <c r="AO59" s="245"/>
      <c r="AP59" s="178"/>
      <c r="AQ59" s="245"/>
      <c r="AR59" s="178"/>
      <c r="AS59" s="245"/>
      <c r="AT59" s="178"/>
      <c r="AU59" s="59"/>
      <c r="AV59" s="8" t="e">
        <f>SUMIFS(#REF!,#REF!,$C59,#REF!,$E59,#REF!,$F59)</f>
        <v>#REF!</v>
      </c>
      <c r="AW59" s="37" t="e">
        <f>COUNTIFS(#REF!,$C59,#REF!,$E59,#REF!,$F59,#REF!,"&gt;=0")</f>
        <v>#REF!</v>
      </c>
      <c r="AX59" s="8" t="e">
        <f>COUNTIFS(#REF!,$C59,#REF!,$E59,#REF!,$F59,#REF!,"лично")</f>
        <v>#REF!</v>
      </c>
    </row>
    <row r="60" spans="1:50" ht="12" customHeight="1" x14ac:dyDescent="0.3">
      <c r="A60" s="94">
        <f t="shared" si="6"/>
        <v>40</v>
      </c>
      <c r="B60" s="242" t="s">
        <v>50</v>
      </c>
      <c r="C60" s="240" t="s">
        <v>183</v>
      </c>
      <c r="D60" s="95" t="s">
        <v>453</v>
      </c>
      <c r="E60" s="926"/>
      <c r="F60" s="267" t="str">
        <f t="shared" si="0"/>
        <v>Сокращенное название</v>
      </c>
      <c r="G60" s="242" t="s">
        <v>346</v>
      </c>
      <c r="H60" s="267" t="str">
        <f t="shared" si="5"/>
        <v>Фамилия_1 Имя Отчество</v>
      </c>
      <c r="I60" s="244">
        <f t="shared" si="7"/>
        <v>0</v>
      </c>
      <c r="J60" s="190">
        <f t="shared" si="4"/>
        <v>0</v>
      </c>
      <c r="K60" s="245"/>
      <c r="L60" s="246"/>
      <c r="M60" s="246"/>
      <c r="N60" s="247"/>
      <c r="O60" s="248"/>
      <c r="P60" s="246"/>
      <c r="Q60" s="246"/>
      <c r="R60" s="246"/>
      <c r="S60" s="246"/>
      <c r="T60" s="246"/>
      <c r="U60" s="246"/>
      <c r="V60" s="246"/>
      <c r="W60" s="246"/>
      <c r="X60" s="246"/>
      <c r="Y60" s="246"/>
      <c r="Z60" s="247"/>
      <c r="AA60" s="184"/>
      <c r="AB60" s="184"/>
      <c r="AC60" s="67"/>
      <c r="AD60" s="176"/>
      <c r="AE60" s="245"/>
      <c r="AF60" s="248"/>
      <c r="AG60" s="246"/>
      <c r="AH60" s="251"/>
      <c r="AI60" s="176"/>
      <c r="AJ60" s="67"/>
      <c r="AK60" s="740"/>
      <c r="AL60" s="186"/>
      <c r="AM60" s="245"/>
      <c r="AN60" s="178"/>
      <c r="AO60" s="245"/>
      <c r="AP60" s="178"/>
      <c r="AQ60" s="245"/>
      <c r="AR60" s="178"/>
      <c r="AS60" s="245"/>
      <c r="AT60" s="178"/>
      <c r="AU60" s="59"/>
      <c r="AV60" s="8" t="e">
        <f>SUMIFS(#REF!,#REF!,$C60,#REF!,$E60,#REF!,$F60)</f>
        <v>#REF!</v>
      </c>
      <c r="AW60" s="37" t="e">
        <f>COUNTIFS(#REF!,$C60,#REF!,$E60,#REF!,$F60,#REF!,"&gt;=0")</f>
        <v>#REF!</v>
      </c>
      <c r="AX60" s="8" t="e">
        <f>COUNTIFS(#REF!,$C60,#REF!,$E60,#REF!,$F60,#REF!,"лично")</f>
        <v>#REF!</v>
      </c>
    </row>
    <row r="61" spans="1:50" ht="12" customHeight="1" x14ac:dyDescent="0.3">
      <c r="A61" s="94">
        <f t="shared" si="6"/>
        <v>41</v>
      </c>
      <c r="B61" s="242" t="s">
        <v>50</v>
      </c>
      <c r="C61" s="240" t="s">
        <v>183</v>
      </c>
      <c r="D61" s="95" t="s">
        <v>453</v>
      </c>
      <c r="E61" s="926"/>
      <c r="F61" s="267" t="str">
        <f t="shared" si="0"/>
        <v>Сокращенное название</v>
      </c>
      <c r="G61" s="242" t="s">
        <v>346</v>
      </c>
      <c r="H61" s="267" t="str">
        <f t="shared" si="5"/>
        <v>Фамилия_1 Имя Отчество</v>
      </c>
      <c r="I61" s="244">
        <f t="shared" si="7"/>
        <v>0</v>
      </c>
      <c r="J61" s="190">
        <f t="shared" si="4"/>
        <v>0</v>
      </c>
      <c r="K61" s="245"/>
      <c r="L61" s="246"/>
      <c r="M61" s="246"/>
      <c r="N61" s="247"/>
      <c r="O61" s="248"/>
      <c r="P61" s="246"/>
      <c r="Q61" s="246"/>
      <c r="R61" s="246"/>
      <c r="S61" s="246"/>
      <c r="T61" s="246"/>
      <c r="U61" s="246"/>
      <c r="V61" s="246"/>
      <c r="W61" s="246"/>
      <c r="X61" s="246"/>
      <c r="Y61" s="246"/>
      <c r="Z61" s="247"/>
      <c r="AA61" s="184"/>
      <c r="AB61" s="184"/>
      <c r="AC61" s="67"/>
      <c r="AD61" s="176"/>
      <c r="AE61" s="245"/>
      <c r="AF61" s="248"/>
      <c r="AG61" s="246"/>
      <c r="AH61" s="251"/>
      <c r="AI61" s="176"/>
      <c r="AJ61" s="67"/>
      <c r="AK61" s="740"/>
      <c r="AL61" s="186"/>
      <c r="AM61" s="245"/>
      <c r="AN61" s="178"/>
      <c r="AO61" s="245"/>
      <c r="AP61" s="178"/>
      <c r="AQ61" s="245"/>
      <c r="AR61" s="178"/>
      <c r="AS61" s="245"/>
      <c r="AT61" s="178"/>
      <c r="AU61" s="59"/>
      <c r="AV61" s="8" t="e">
        <f>SUMIFS(#REF!,#REF!,$C61,#REF!,$E61,#REF!,$F61)</f>
        <v>#REF!</v>
      </c>
      <c r="AW61" s="37" t="e">
        <f>COUNTIFS(#REF!,$C61,#REF!,$E61,#REF!,$F61,#REF!,"&gt;=0")</f>
        <v>#REF!</v>
      </c>
      <c r="AX61" s="8" t="e">
        <f>COUNTIFS(#REF!,$C61,#REF!,$E61,#REF!,$F61,#REF!,"лично")</f>
        <v>#REF!</v>
      </c>
    </row>
    <row r="62" spans="1:50" ht="12" customHeight="1" x14ac:dyDescent="0.3">
      <c r="A62" s="94">
        <f t="shared" si="6"/>
        <v>42</v>
      </c>
      <c r="B62" s="242" t="s">
        <v>50</v>
      </c>
      <c r="C62" s="240" t="s">
        <v>183</v>
      </c>
      <c r="D62" s="95" t="s">
        <v>453</v>
      </c>
      <c r="E62" s="926"/>
      <c r="F62" s="267" t="str">
        <f t="shared" si="0"/>
        <v>Сокращенное название</v>
      </c>
      <c r="G62" s="242" t="s">
        <v>346</v>
      </c>
      <c r="H62" s="267" t="str">
        <f t="shared" si="5"/>
        <v>Фамилия_1 Имя Отчество</v>
      </c>
      <c r="I62" s="244">
        <f t="shared" si="7"/>
        <v>0</v>
      </c>
      <c r="J62" s="190">
        <f t="shared" si="4"/>
        <v>0</v>
      </c>
      <c r="K62" s="245"/>
      <c r="L62" s="246"/>
      <c r="M62" s="246"/>
      <c r="N62" s="247"/>
      <c r="O62" s="248"/>
      <c r="P62" s="246"/>
      <c r="Q62" s="246"/>
      <c r="R62" s="246"/>
      <c r="S62" s="246"/>
      <c r="T62" s="246"/>
      <c r="U62" s="246"/>
      <c r="V62" s="246"/>
      <c r="W62" s="246"/>
      <c r="X62" s="246"/>
      <c r="Y62" s="246"/>
      <c r="Z62" s="247"/>
      <c r="AA62" s="184"/>
      <c r="AB62" s="184"/>
      <c r="AC62" s="67"/>
      <c r="AD62" s="176"/>
      <c r="AE62" s="245"/>
      <c r="AF62" s="248"/>
      <c r="AG62" s="246"/>
      <c r="AH62" s="251"/>
      <c r="AI62" s="176"/>
      <c r="AJ62" s="67"/>
      <c r="AK62" s="740"/>
      <c r="AL62" s="186"/>
      <c r="AM62" s="245"/>
      <c r="AN62" s="178"/>
      <c r="AO62" s="245"/>
      <c r="AP62" s="178"/>
      <c r="AQ62" s="245"/>
      <c r="AR62" s="178"/>
      <c r="AS62" s="245"/>
      <c r="AT62" s="178"/>
      <c r="AU62" s="59"/>
      <c r="AV62" s="8" t="e">
        <f>SUMIFS(#REF!,#REF!,$C62,#REF!,$E62,#REF!,$F62)</f>
        <v>#REF!</v>
      </c>
      <c r="AW62" s="37" t="e">
        <f>COUNTIFS(#REF!,$C62,#REF!,$E62,#REF!,$F62,#REF!,"&gt;=0")</f>
        <v>#REF!</v>
      </c>
      <c r="AX62" s="8" t="e">
        <f>COUNTIFS(#REF!,$C62,#REF!,$E62,#REF!,$F62,#REF!,"лично")</f>
        <v>#REF!</v>
      </c>
    </row>
    <row r="63" spans="1:50" ht="12" customHeight="1" x14ac:dyDescent="0.3">
      <c r="A63" s="94">
        <f t="shared" si="6"/>
        <v>43</v>
      </c>
      <c r="B63" s="242" t="s">
        <v>50</v>
      </c>
      <c r="C63" s="240" t="s">
        <v>183</v>
      </c>
      <c r="D63" s="95" t="s">
        <v>453</v>
      </c>
      <c r="E63" s="926"/>
      <c r="F63" s="267" t="str">
        <f t="shared" si="0"/>
        <v>Сокращенное название</v>
      </c>
      <c r="G63" s="242" t="s">
        <v>346</v>
      </c>
      <c r="H63" s="267" t="str">
        <f t="shared" si="5"/>
        <v>Фамилия_1 Имя Отчество</v>
      </c>
      <c r="I63" s="244">
        <f t="shared" si="7"/>
        <v>0</v>
      </c>
      <c r="J63" s="190">
        <f t="shared" si="4"/>
        <v>0</v>
      </c>
      <c r="K63" s="245"/>
      <c r="L63" s="246"/>
      <c r="M63" s="246"/>
      <c r="N63" s="247"/>
      <c r="O63" s="248"/>
      <c r="P63" s="246"/>
      <c r="Q63" s="246"/>
      <c r="R63" s="246"/>
      <c r="S63" s="246"/>
      <c r="T63" s="246"/>
      <c r="U63" s="246"/>
      <c r="V63" s="246"/>
      <c r="W63" s="246"/>
      <c r="X63" s="246"/>
      <c r="Y63" s="246"/>
      <c r="Z63" s="247"/>
      <c r="AA63" s="184"/>
      <c r="AB63" s="184"/>
      <c r="AC63" s="67"/>
      <c r="AD63" s="176"/>
      <c r="AE63" s="245"/>
      <c r="AF63" s="248"/>
      <c r="AG63" s="246"/>
      <c r="AH63" s="251"/>
      <c r="AI63" s="176"/>
      <c r="AJ63" s="67"/>
      <c r="AK63" s="740"/>
      <c r="AL63" s="186"/>
      <c r="AM63" s="245"/>
      <c r="AN63" s="178"/>
      <c r="AO63" s="245"/>
      <c r="AP63" s="178"/>
      <c r="AQ63" s="245"/>
      <c r="AR63" s="178"/>
      <c r="AS63" s="245"/>
      <c r="AT63" s="178"/>
      <c r="AU63" s="59"/>
      <c r="AV63" s="8" t="e">
        <f>SUMIFS(#REF!,#REF!,$C63,#REF!,$E63,#REF!,$F63)</f>
        <v>#REF!</v>
      </c>
      <c r="AW63" s="37" t="e">
        <f>COUNTIFS(#REF!,$C63,#REF!,$E63,#REF!,$F63,#REF!,"&gt;=0")</f>
        <v>#REF!</v>
      </c>
      <c r="AX63" s="8" t="e">
        <f>COUNTIFS(#REF!,$C63,#REF!,$E63,#REF!,$F63,#REF!,"лично")</f>
        <v>#REF!</v>
      </c>
    </row>
    <row r="64" spans="1:50" ht="12" customHeight="1" x14ac:dyDescent="0.3">
      <c r="A64" s="94">
        <f t="shared" si="6"/>
        <v>44</v>
      </c>
      <c r="B64" s="242" t="s">
        <v>50</v>
      </c>
      <c r="C64" s="240" t="s">
        <v>183</v>
      </c>
      <c r="D64" s="95" t="s">
        <v>453</v>
      </c>
      <c r="E64" s="926"/>
      <c r="F64" s="267" t="str">
        <f t="shared" si="0"/>
        <v>Сокращенное название</v>
      </c>
      <c r="G64" s="242" t="s">
        <v>346</v>
      </c>
      <c r="H64" s="267" t="str">
        <f t="shared" si="5"/>
        <v>Фамилия_1 Имя Отчество</v>
      </c>
      <c r="I64" s="244">
        <f t="shared" si="7"/>
        <v>0</v>
      </c>
      <c r="J64" s="190">
        <f t="shared" si="4"/>
        <v>0</v>
      </c>
      <c r="K64" s="245"/>
      <c r="L64" s="246"/>
      <c r="M64" s="246"/>
      <c r="N64" s="247"/>
      <c r="O64" s="248"/>
      <c r="P64" s="246"/>
      <c r="Q64" s="246"/>
      <c r="R64" s="246"/>
      <c r="S64" s="246"/>
      <c r="T64" s="246"/>
      <c r="U64" s="246"/>
      <c r="V64" s="246"/>
      <c r="W64" s="246"/>
      <c r="X64" s="246"/>
      <c r="Y64" s="246"/>
      <c r="Z64" s="247"/>
      <c r="AA64" s="184"/>
      <c r="AB64" s="184"/>
      <c r="AC64" s="67"/>
      <c r="AD64" s="176"/>
      <c r="AE64" s="245"/>
      <c r="AF64" s="248"/>
      <c r="AG64" s="246"/>
      <c r="AH64" s="251"/>
      <c r="AI64" s="176"/>
      <c r="AJ64" s="67"/>
      <c r="AK64" s="740"/>
      <c r="AL64" s="186"/>
      <c r="AM64" s="245"/>
      <c r="AN64" s="178"/>
      <c r="AO64" s="245"/>
      <c r="AP64" s="178"/>
      <c r="AQ64" s="245"/>
      <c r="AR64" s="178"/>
      <c r="AS64" s="245"/>
      <c r="AT64" s="178"/>
      <c r="AU64" s="59"/>
      <c r="AV64" s="8" t="e">
        <f>SUMIFS(#REF!,#REF!,$C64,#REF!,$E64,#REF!,$F64)</f>
        <v>#REF!</v>
      </c>
      <c r="AW64" s="37" t="e">
        <f>COUNTIFS(#REF!,$C64,#REF!,$E64,#REF!,$F64,#REF!,"&gt;=0")</f>
        <v>#REF!</v>
      </c>
      <c r="AX64" s="8" t="e">
        <f>COUNTIFS(#REF!,$C64,#REF!,$E64,#REF!,$F64,#REF!,"лично")</f>
        <v>#REF!</v>
      </c>
    </row>
    <row r="65" spans="1:50" ht="12" customHeight="1" x14ac:dyDescent="0.3">
      <c r="A65" s="94">
        <f t="shared" si="6"/>
        <v>45</v>
      </c>
      <c r="B65" s="68" t="s">
        <v>27</v>
      </c>
      <c r="C65" s="240" t="s">
        <v>183</v>
      </c>
      <c r="D65" s="95" t="s">
        <v>453</v>
      </c>
      <c r="E65" s="926"/>
      <c r="F65" s="267" t="str">
        <f t="shared" si="0"/>
        <v>Сокращенное название</v>
      </c>
      <c r="G65" s="242" t="s">
        <v>346</v>
      </c>
      <c r="H65" s="267" t="str">
        <f t="shared" si="5"/>
        <v>Фамилия_1 Имя Отчество</v>
      </c>
      <c r="I65" s="244">
        <f t="shared" si="7"/>
        <v>0</v>
      </c>
      <c r="J65" s="190">
        <f t="shared" si="4"/>
        <v>0</v>
      </c>
      <c r="K65" s="245"/>
      <c r="L65" s="246"/>
      <c r="M65" s="246"/>
      <c r="N65" s="247"/>
      <c r="O65" s="248"/>
      <c r="P65" s="246"/>
      <c r="Q65" s="246"/>
      <c r="R65" s="246"/>
      <c r="S65" s="246"/>
      <c r="T65" s="246"/>
      <c r="U65" s="246"/>
      <c r="V65" s="246"/>
      <c r="W65" s="246"/>
      <c r="X65" s="246"/>
      <c r="Y65" s="246"/>
      <c r="Z65" s="247"/>
      <c r="AA65" s="184"/>
      <c r="AB65" s="184"/>
      <c r="AC65" s="67"/>
      <c r="AD65" s="176"/>
      <c r="AE65" s="245"/>
      <c r="AF65" s="248"/>
      <c r="AG65" s="246"/>
      <c r="AH65" s="251"/>
      <c r="AI65" s="176"/>
      <c r="AJ65" s="67"/>
      <c r="AK65" s="740"/>
      <c r="AL65" s="186"/>
      <c r="AM65" s="245"/>
      <c r="AN65" s="178"/>
      <c r="AO65" s="245"/>
      <c r="AP65" s="178"/>
      <c r="AQ65" s="245"/>
      <c r="AR65" s="178"/>
      <c r="AS65" s="245"/>
      <c r="AT65" s="178"/>
      <c r="AU65" s="59"/>
      <c r="AV65" s="8" t="e">
        <f>SUMIFS(#REF!,#REF!,$C65,#REF!,$E65,#REF!,$F65)</f>
        <v>#REF!</v>
      </c>
      <c r="AW65" s="37" t="e">
        <f>COUNTIFS(#REF!,$C65,#REF!,$E65,#REF!,$F65,#REF!,"&gt;=0")</f>
        <v>#REF!</v>
      </c>
      <c r="AX65" s="8" t="e">
        <f>COUNTIFS(#REF!,$C65,#REF!,$E65,#REF!,$F65,#REF!,"лично")</f>
        <v>#REF!</v>
      </c>
    </row>
    <row r="66" spans="1:50" ht="12" customHeight="1" x14ac:dyDescent="0.3">
      <c r="A66" s="94">
        <f t="shared" si="6"/>
        <v>46</v>
      </c>
      <c r="B66" s="68" t="s">
        <v>28</v>
      </c>
      <c r="C66" s="240" t="s">
        <v>183</v>
      </c>
      <c r="D66" s="95" t="s">
        <v>453</v>
      </c>
      <c r="E66" s="926"/>
      <c r="F66" s="267" t="str">
        <f t="shared" si="0"/>
        <v>Сокращенное название</v>
      </c>
      <c r="G66" s="242" t="s">
        <v>346</v>
      </c>
      <c r="H66" s="267" t="str">
        <f t="shared" si="5"/>
        <v>Фамилия_1 Имя Отчество</v>
      </c>
      <c r="I66" s="244">
        <f t="shared" si="7"/>
        <v>0</v>
      </c>
      <c r="J66" s="190">
        <f t="shared" si="4"/>
        <v>0</v>
      </c>
      <c r="K66" s="245"/>
      <c r="L66" s="246"/>
      <c r="M66" s="246"/>
      <c r="N66" s="247"/>
      <c r="O66" s="248"/>
      <c r="P66" s="246"/>
      <c r="Q66" s="246"/>
      <c r="R66" s="246"/>
      <c r="S66" s="246"/>
      <c r="T66" s="246"/>
      <c r="U66" s="246"/>
      <c r="V66" s="246"/>
      <c r="W66" s="246"/>
      <c r="X66" s="246"/>
      <c r="Y66" s="246"/>
      <c r="Z66" s="247"/>
      <c r="AA66" s="184"/>
      <c r="AB66" s="184"/>
      <c r="AC66" s="67"/>
      <c r="AD66" s="176"/>
      <c r="AE66" s="245"/>
      <c r="AF66" s="248"/>
      <c r="AG66" s="246"/>
      <c r="AH66" s="251"/>
      <c r="AI66" s="176"/>
      <c r="AJ66" s="67"/>
      <c r="AK66" s="740"/>
      <c r="AL66" s="186"/>
      <c r="AM66" s="245"/>
      <c r="AN66" s="178"/>
      <c r="AO66" s="245"/>
      <c r="AP66" s="178"/>
      <c r="AQ66" s="245"/>
      <c r="AR66" s="178"/>
      <c r="AS66" s="245"/>
      <c r="AT66" s="178"/>
      <c r="AU66" s="59"/>
      <c r="AV66" s="8" t="e">
        <f>SUMIFS(#REF!,#REF!,$C66,#REF!,$E66,#REF!,$F66)</f>
        <v>#REF!</v>
      </c>
      <c r="AW66" s="37" t="e">
        <f>COUNTIFS(#REF!,$C66,#REF!,$E66,#REF!,$F66,#REF!,"&gt;=0")</f>
        <v>#REF!</v>
      </c>
      <c r="AX66" s="8" t="e">
        <f>COUNTIFS(#REF!,$C66,#REF!,$E66,#REF!,$F66,#REF!,"лично")</f>
        <v>#REF!</v>
      </c>
    </row>
    <row r="67" spans="1:50" ht="12" customHeight="1" x14ac:dyDescent="0.3">
      <c r="A67" s="94">
        <f t="shared" si="6"/>
        <v>47</v>
      </c>
      <c r="B67" s="68" t="s">
        <v>56</v>
      </c>
      <c r="C67" s="240" t="s">
        <v>183</v>
      </c>
      <c r="D67" s="95" t="s">
        <v>453</v>
      </c>
      <c r="E67" s="926"/>
      <c r="F67" s="267" t="str">
        <f t="shared" si="0"/>
        <v>Сокращенное название</v>
      </c>
      <c r="G67" s="242" t="s">
        <v>346</v>
      </c>
      <c r="H67" s="267" t="str">
        <f t="shared" si="5"/>
        <v>Фамилия_1 Имя Отчество</v>
      </c>
      <c r="I67" s="244">
        <f t="shared" si="7"/>
        <v>0</v>
      </c>
      <c r="J67" s="190">
        <f t="shared" si="4"/>
        <v>0</v>
      </c>
      <c r="K67" s="245"/>
      <c r="L67" s="246"/>
      <c r="M67" s="246"/>
      <c r="N67" s="247"/>
      <c r="O67" s="248"/>
      <c r="P67" s="246"/>
      <c r="Q67" s="246"/>
      <c r="R67" s="246"/>
      <c r="S67" s="246"/>
      <c r="T67" s="246"/>
      <c r="U67" s="246"/>
      <c r="V67" s="246"/>
      <c r="W67" s="246"/>
      <c r="X67" s="246"/>
      <c r="Y67" s="246"/>
      <c r="Z67" s="247"/>
      <c r="AA67" s="184"/>
      <c r="AB67" s="184"/>
      <c r="AC67" s="67"/>
      <c r="AD67" s="176"/>
      <c r="AE67" s="245"/>
      <c r="AF67" s="248"/>
      <c r="AG67" s="246"/>
      <c r="AH67" s="251"/>
      <c r="AI67" s="176"/>
      <c r="AJ67" s="67"/>
      <c r="AK67" s="740"/>
      <c r="AL67" s="186"/>
      <c r="AM67" s="245"/>
      <c r="AN67" s="178"/>
      <c r="AO67" s="245"/>
      <c r="AP67" s="178"/>
      <c r="AQ67" s="245"/>
      <c r="AR67" s="178"/>
      <c r="AS67" s="245"/>
      <c r="AT67" s="178"/>
      <c r="AU67" s="59"/>
      <c r="AV67" s="8" t="e">
        <f>SUMIFS(#REF!,#REF!,$C67,#REF!,$E67,#REF!,$F67)</f>
        <v>#REF!</v>
      </c>
      <c r="AW67" s="37" t="e">
        <f>COUNTIFS(#REF!,$C67,#REF!,$E67,#REF!,$F67,#REF!,"&gt;=0")</f>
        <v>#REF!</v>
      </c>
      <c r="AX67" s="8" t="e">
        <f>COUNTIFS(#REF!,$C67,#REF!,$E67,#REF!,$F67,#REF!,"лично")</f>
        <v>#REF!</v>
      </c>
    </row>
    <row r="68" spans="1:50" ht="12" customHeight="1" x14ac:dyDescent="0.3">
      <c r="A68" s="94">
        <f t="shared" si="6"/>
        <v>48</v>
      </c>
      <c r="B68" s="242" t="s">
        <v>31</v>
      </c>
      <c r="C68" s="240" t="s">
        <v>183</v>
      </c>
      <c r="D68" s="95" t="s">
        <v>453</v>
      </c>
      <c r="E68" s="926"/>
      <c r="F68" s="267" t="str">
        <f t="shared" si="0"/>
        <v>Сокращенное название</v>
      </c>
      <c r="G68" s="242" t="s">
        <v>346</v>
      </c>
      <c r="H68" s="267" t="str">
        <f t="shared" si="5"/>
        <v>Фамилия_1 Имя Отчество</v>
      </c>
      <c r="I68" s="244">
        <f t="shared" si="7"/>
        <v>0</v>
      </c>
      <c r="J68" s="190">
        <f t="shared" si="4"/>
        <v>0</v>
      </c>
      <c r="K68" s="245"/>
      <c r="L68" s="246"/>
      <c r="M68" s="246"/>
      <c r="N68" s="247"/>
      <c r="O68" s="248"/>
      <c r="P68" s="246"/>
      <c r="Q68" s="246"/>
      <c r="R68" s="246"/>
      <c r="S68" s="246"/>
      <c r="T68" s="246"/>
      <c r="U68" s="246"/>
      <c r="V68" s="246"/>
      <c r="W68" s="246"/>
      <c r="X68" s="246"/>
      <c r="Y68" s="246"/>
      <c r="Z68" s="247"/>
      <c r="AA68" s="184"/>
      <c r="AB68" s="184"/>
      <c r="AC68" s="67"/>
      <c r="AD68" s="176"/>
      <c r="AE68" s="245"/>
      <c r="AF68" s="248"/>
      <c r="AG68" s="246"/>
      <c r="AH68" s="251"/>
      <c r="AI68" s="176"/>
      <c r="AJ68" s="67"/>
      <c r="AK68" s="740"/>
      <c r="AL68" s="186"/>
      <c r="AM68" s="245"/>
      <c r="AN68" s="178"/>
      <c r="AO68" s="245"/>
      <c r="AP68" s="178"/>
      <c r="AQ68" s="245"/>
      <c r="AR68" s="178"/>
      <c r="AS68" s="245"/>
      <c r="AT68" s="178"/>
      <c r="AU68" s="59"/>
      <c r="AV68" s="8" t="e">
        <f>SUMIFS(#REF!,#REF!,$C68,#REF!,$E68,#REF!,$F68)</f>
        <v>#REF!</v>
      </c>
      <c r="AW68" s="37" t="e">
        <f>COUNTIFS(#REF!,$C68,#REF!,$E68,#REF!,$F68,#REF!,"&gt;=0")</f>
        <v>#REF!</v>
      </c>
      <c r="AX68" s="8" t="e">
        <f>COUNTIFS(#REF!,$C68,#REF!,$E68,#REF!,$F68,#REF!,"лично")</f>
        <v>#REF!</v>
      </c>
    </row>
    <row r="69" spans="1:50" ht="12" customHeight="1" x14ac:dyDescent="0.3">
      <c r="A69" s="94">
        <f t="shared" si="6"/>
        <v>49</v>
      </c>
      <c r="B69" s="68" t="s">
        <v>56</v>
      </c>
      <c r="C69" s="240" t="s">
        <v>183</v>
      </c>
      <c r="D69" s="95" t="s">
        <v>453</v>
      </c>
      <c r="E69" s="926"/>
      <c r="F69" s="267" t="str">
        <f t="shared" si="0"/>
        <v>Сокращенное название</v>
      </c>
      <c r="G69" s="242" t="s">
        <v>346</v>
      </c>
      <c r="H69" s="267" t="str">
        <f t="shared" si="5"/>
        <v>Фамилия_1 Имя Отчество</v>
      </c>
      <c r="I69" s="244">
        <f t="shared" si="7"/>
        <v>0</v>
      </c>
      <c r="J69" s="190">
        <f t="shared" si="4"/>
        <v>0</v>
      </c>
      <c r="K69" s="245"/>
      <c r="L69" s="246"/>
      <c r="M69" s="246"/>
      <c r="N69" s="247"/>
      <c r="O69" s="248"/>
      <c r="P69" s="246"/>
      <c r="Q69" s="246"/>
      <c r="R69" s="246"/>
      <c r="S69" s="246"/>
      <c r="T69" s="246"/>
      <c r="U69" s="246"/>
      <c r="V69" s="246"/>
      <c r="W69" s="246"/>
      <c r="X69" s="246"/>
      <c r="Y69" s="246"/>
      <c r="Z69" s="247"/>
      <c r="AA69" s="184"/>
      <c r="AB69" s="184"/>
      <c r="AC69" s="67"/>
      <c r="AD69" s="176"/>
      <c r="AE69" s="245"/>
      <c r="AF69" s="248"/>
      <c r="AG69" s="246"/>
      <c r="AH69" s="251"/>
      <c r="AI69" s="176"/>
      <c r="AJ69" s="67"/>
      <c r="AK69" s="740"/>
      <c r="AL69" s="186"/>
      <c r="AM69" s="245"/>
      <c r="AN69" s="178"/>
      <c r="AO69" s="245"/>
      <c r="AP69" s="178"/>
      <c r="AQ69" s="245"/>
      <c r="AR69" s="178"/>
      <c r="AS69" s="245"/>
      <c r="AT69" s="178"/>
      <c r="AU69" s="59"/>
      <c r="AV69" s="8" t="e">
        <f>SUMIFS(#REF!,#REF!,$C69,#REF!,$E69,#REF!,$F69)</f>
        <v>#REF!</v>
      </c>
      <c r="AW69" s="37" t="e">
        <f>COUNTIFS(#REF!,$C69,#REF!,$E69,#REF!,$F69,#REF!,"&gt;=0")</f>
        <v>#REF!</v>
      </c>
      <c r="AX69" s="8" t="e">
        <f>COUNTIFS(#REF!,$C69,#REF!,$E69,#REF!,$F69,#REF!,"лично")</f>
        <v>#REF!</v>
      </c>
    </row>
    <row r="70" spans="1:50" ht="12.75" customHeight="1" thickBot="1" x14ac:dyDescent="0.35">
      <c r="A70" s="96">
        <f t="shared" si="6"/>
        <v>50</v>
      </c>
      <c r="B70" s="99" t="s">
        <v>27</v>
      </c>
      <c r="C70" s="252" t="s">
        <v>183</v>
      </c>
      <c r="D70" s="97" t="s">
        <v>453</v>
      </c>
      <c r="E70" s="928"/>
      <c r="F70" s="268" t="str">
        <f t="shared" si="0"/>
        <v>Сокращенное название</v>
      </c>
      <c r="G70" s="207" t="s">
        <v>346</v>
      </c>
      <c r="H70" s="268" t="str">
        <f t="shared" si="5"/>
        <v>Фамилия_1 Имя Отчество</v>
      </c>
      <c r="I70" s="255">
        <f t="shared" si="7"/>
        <v>0</v>
      </c>
      <c r="J70" s="190">
        <f t="shared" si="4"/>
        <v>0</v>
      </c>
      <c r="K70" s="256"/>
      <c r="L70" s="257"/>
      <c r="M70" s="257"/>
      <c r="N70" s="258"/>
      <c r="O70" s="259"/>
      <c r="P70" s="257"/>
      <c r="Q70" s="257"/>
      <c r="R70" s="257"/>
      <c r="S70" s="257"/>
      <c r="T70" s="257"/>
      <c r="U70" s="257"/>
      <c r="V70" s="257"/>
      <c r="W70" s="257"/>
      <c r="X70" s="257"/>
      <c r="Y70" s="257"/>
      <c r="Z70" s="258"/>
      <c r="AA70" s="185"/>
      <c r="AB70" s="185"/>
      <c r="AC70" s="69"/>
      <c r="AD70" s="177"/>
      <c r="AE70" s="256"/>
      <c r="AF70" s="259"/>
      <c r="AG70" s="257"/>
      <c r="AH70" s="262"/>
      <c r="AI70" s="177"/>
      <c r="AJ70" s="69"/>
      <c r="AK70" s="741"/>
      <c r="AL70" s="187"/>
      <c r="AM70" s="256"/>
      <c r="AN70" s="179"/>
      <c r="AO70" s="256"/>
      <c r="AP70" s="179"/>
      <c r="AQ70" s="256"/>
      <c r="AR70" s="179"/>
      <c r="AS70" s="256"/>
      <c r="AT70" s="179"/>
      <c r="AU70" s="59"/>
      <c r="AV70" s="8" t="e">
        <f>SUMIFS(#REF!,#REF!,$C70,#REF!,$E70,#REF!,$F70)</f>
        <v>#REF!</v>
      </c>
      <c r="AW70" s="37" t="e">
        <f>COUNTIFS(#REF!,$C70,#REF!,$E70,#REF!,$F70,#REF!,"&gt;=0")</f>
        <v>#REF!</v>
      </c>
      <c r="AX70" s="8" t="e">
        <f>COUNTIFS(#REF!,$C70,#REF!,$E70,#REF!,$F70,#REF!,"лично")</f>
        <v>#REF!</v>
      </c>
    </row>
    <row r="71" spans="1:50" ht="10.5" customHeight="1" x14ac:dyDescent="0.3">
      <c r="A71" s="1"/>
      <c r="B71" s="23"/>
      <c r="C71" s="2"/>
      <c r="D71" s="269"/>
      <c r="E71" s="269"/>
      <c r="F71" s="269"/>
      <c r="G71" s="101" t="s">
        <v>131</v>
      </c>
      <c r="H71" s="101" t="s">
        <v>139</v>
      </c>
      <c r="I71" s="302">
        <f>SUMIF(G21:G70,"Ж",I21:I70)</f>
        <v>0</v>
      </c>
      <c r="J71" s="302">
        <f>SUMIF(G21:G70,"Ж",J21:J70)</f>
        <v>0</v>
      </c>
      <c r="K71" s="62"/>
      <c r="L71" s="62"/>
      <c r="M71" s="62"/>
      <c r="N71" s="62"/>
      <c r="O71" s="60"/>
      <c r="P71" s="60"/>
      <c r="Q71" s="60"/>
      <c r="R71" s="60"/>
      <c r="S71" s="61"/>
      <c r="T71" s="61"/>
      <c r="U71" s="61"/>
      <c r="V71" s="61"/>
      <c r="W71" s="62"/>
      <c r="X71" s="62"/>
      <c r="Y71" s="62"/>
      <c r="Z71" s="62"/>
      <c r="AA71" s="62"/>
      <c r="AB71" s="62"/>
      <c r="AC71" s="270"/>
      <c r="AD71" s="270"/>
      <c r="AE71" s="62"/>
      <c r="AF71" s="62"/>
      <c r="AG71" s="62"/>
      <c r="AH71" s="62"/>
      <c r="AI71" s="62"/>
      <c r="AJ71" s="62"/>
      <c r="AK71" s="62"/>
      <c r="AL71" s="62"/>
      <c r="AM71" s="61"/>
      <c r="AN71" s="174"/>
      <c r="AO71" s="61"/>
      <c r="AP71" s="174"/>
      <c r="AQ71" s="61"/>
      <c r="AV71" s="3" t="e">
        <f>SUM(AV21:AV70)</f>
        <v>#REF!</v>
      </c>
      <c r="AW71" s="3" t="e">
        <f>SUM(AW21:AW70)</f>
        <v>#REF!</v>
      </c>
      <c r="AX71" s="3" t="e">
        <f>SUM(AX21:AX70)</f>
        <v>#REF!</v>
      </c>
    </row>
    <row r="72" spans="1:50" ht="10.5" customHeight="1" x14ac:dyDescent="0.3">
      <c r="A72" s="1"/>
      <c r="B72" s="23"/>
      <c r="C72" s="2"/>
      <c r="D72" s="269"/>
      <c r="E72" s="269"/>
      <c r="F72" s="269"/>
      <c r="G72" s="101"/>
      <c r="H72" s="101" t="s">
        <v>138</v>
      </c>
      <c r="I72" s="119">
        <f>SUMIF(G21:G70,"М",I21:I70)</f>
        <v>0</v>
      </c>
      <c r="J72" s="119">
        <f>SUMIF(G21:G70,"М",J21:J70)</f>
        <v>0</v>
      </c>
      <c r="K72" s="62"/>
      <c r="L72" s="62"/>
      <c r="M72" s="62"/>
      <c r="N72" s="62"/>
      <c r="O72" s="60"/>
      <c r="P72" s="60"/>
      <c r="Q72" s="60"/>
      <c r="R72" s="60"/>
      <c r="S72" s="61"/>
      <c r="T72" s="61"/>
      <c r="U72" s="61"/>
      <c r="V72" s="61"/>
      <c r="W72" s="62"/>
      <c r="X72" s="62"/>
      <c r="Y72" s="62"/>
      <c r="Z72" s="62"/>
      <c r="AA72" s="62"/>
      <c r="AB72" s="62"/>
      <c r="AC72" s="270"/>
      <c r="AD72" s="270"/>
      <c r="AE72" s="62"/>
      <c r="AF72" s="62"/>
      <c r="AG72" s="62"/>
      <c r="AH72" s="62"/>
      <c r="AI72" s="62"/>
      <c r="AJ72" s="62"/>
      <c r="AK72" s="62"/>
      <c r="AL72" s="62"/>
      <c r="AM72" s="61"/>
      <c r="AN72" s="174"/>
      <c r="AO72" s="61"/>
      <c r="AP72" s="174"/>
      <c r="AQ72" s="61"/>
      <c r="AV72" s="3"/>
      <c r="AW72" s="3"/>
      <c r="AX72" s="3"/>
    </row>
    <row r="73" spans="1:50" ht="12.75" customHeight="1" x14ac:dyDescent="0.3">
      <c r="A73" s="78"/>
      <c r="B73" s="35"/>
      <c r="C73" s="6"/>
      <c r="D73" s="36"/>
      <c r="E73" s="26"/>
      <c r="F73" s="271"/>
      <c r="G73" s="37"/>
      <c r="H73" s="101" t="s">
        <v>252</v>
      </c>
      <c r="I73" s="36">
        <f>COUNTIFS(I21:I70,"&gt;0",G21:G70,"Ж")</f>
        <v>0</v>
      </c>
      <c r="J73" s="8"/>
      <c r="K73" s="272"/>
      <c r="L73" s="272"/>
      <c r="M73" s="272"/>
      <c r="N73" s="272"/>
      <c r="O73" s="272"/>
      <c r="P73" s="272"/>
      <c r="Q73" s="272"/>
      <c r="R73" s="272"/>
      <c r="S73" s="272"/>
      <c r="T73" s="272"/>
      <c r="U73" s="272"/>
      <c r="V73" s="272"/>
      <c r="W73" s="272"/>
      <c r="X73" s="272"/>
      <c r="Y73" s="272"/>
      <c r="Z73" s="272"/>
      <c r="AA73" s="57"/>
      <c r="AB73" s="57"/>
      <c r="AC73" s="57"/>
      <c r="AD73" s="57"/>
      <c r="AE73" s="272"/>
      <c r="AF73" s="272"/>
      <c r="AG73" s="272"/>
      <c r="AH73" s="272"/>
      <c r="AI73" s="272"/>
      <c r="AJ73" s="272"/>
      <c r="AK73" s="57"/>
      <c r="AL73" s="57"/>
      <c r="AM73" s="272"/>
      <c r="AN73" s="58"/>
      <c r="AO73" s="59"/>
      <c r="AP73" s="8"/>
      <c r="AQ73" s="37"/>
      <c r="AR73" s="8"/>
      <c r="AT73" s="6"/>
    </row>
    <row r="74" spans="1:50" ht="12.75" customHeight="1" x14ac:dyDescent="0.3">
      <c r="A74" s="78"/>
      <c r="B74" s="35"/>
      <c r="C74" s="6"/>
      <c r="D74" s="36"/>
      <c r="E74" s="26"/>
      <c r="F74" s="271"/>
      <c r="G74" s="37"/>
      <c r="H74" s="101" t="s">
        <v>253</v>
      </c>
      <c r="I74" s="36">
        <f>COUNTIFS(I21:I70,"&gt;0",G21:G70,"М")</f>
        <v>0</v>
      </c>
      <c r="J74" s="8"/>
      <c r="K74" s="272"/>
      <c r="L74" s="272"/>
      <c r="M74" s="272"/>
      <c r="N74" s="272"/>
      <c r="O74" s="272"/>
      <c r="P74" s="272"/>
      <c r="Q74" s="272"/>
      <c r="R74" s="272"/>
      <c r="S74" s="272"/>
      <c r="T74" s="272"/>
      <c r="U74" s="272"/>
      <c r="V74" s="272"/>
      <c r="W74" s="272"/>
      <c r="X74" s="272"/>
      <c r="Y74" s="272"/>
      <c r="Z74" s="272"/>
      <c r="AA74" s="57"/>
      <c r="AB74" s="57"/>
      <c r="AC74" s="57"/>
      <c r="AD74" s="57"/>
      <c r="AE74" s="272"/>
      <c r="AF74" s="272"/>
      <c r="AG74" s="272"/>
      <c r="AH74" s="272"/>
      <c r="AI74" s="272"/>
      <c r="AJ74" s="272"/>
      <c r="AK74" s="57"/>
      <c r="AL74" s="57"/>
      <c r="AM74" s="272"/>
      <c r="AN74" s="58"/>
      <c r="AO74" s="59"/>
      <c r="AP74" s="8"/>
      <c r="AQ74" s="37"/>
      <c r="AR74" s="8"/>
      <c r="AT74" s="6"/>
    </row>
    <row r="75" spans="1:50" ht="10.5" customHeight="1" x14ac:dyDescent="0.3">
      <c r="A75" s="1"/>
      <c r="B75" s="23"/>
      <c r="C75" s="2"/>
      <c r="D75" s="269"/>
      <c r="E75" s="269"/>
      <c r="F75" s="269"/>
      <c r="G75" s="101"/>
      <c r="H75" s="101"/>
      <c r="I75" s="101"/>
      <c r="J75" s="118"/>
      <c r="K75" s="118"/>
      <c r="L75" s="62"/>
      <c r="M75" s="62"/>
      <c r="N75" s="62"/>
      <c r="O75" s="62"/>
      <c r="P75" s="60"/>
      <c r="Q75" s="60"/>
      <c r="R75" s="60"/>
      <c r="S75" s="60"/>
      <c r="T75" s="61"/>
      <c r="U75" s="61"/>
      <c r="V75" s="61"/>
      <c r="W75" s="61"/>
      <c r="X75" s="62"/>
      <c r="Y75" s="62"/>
      <c r="Z75" s="62"/>
      <c r="AA75" s="62"/>
      <c r="AB75" s="62"/>
      <c r="AC75" s="62"/>
      <c r="AD75" s="270"/>
      <c r="AE75" s="270"/>
      <c r="AF75" s="62"/>
      <c r="AG75" s="62"/>
      <c r="AH75" s="62"/>
      <c r="AI75" s="62"/>
      <c r="AJ75" s="62"/>
      <c r="AK75" s="62"/>
      <c r="AL75" s="62"/>
      <c r="AM75" s="174"/>
      <c r="AN75" s="61"/>
      <c r="AO75" s="174"/>
      <c r="AP75" s="61"/>
      <c r="AQ75" s="174"/>
      <c r="AR75" s="61"/>
      <c r="AS75" s="3"/>
      <c r="AT75" s="3"/>
      <c r="AU75" s="3"/>
    </row>
    <row r="76" spans="1:50" ht="12.75" customHeight="1" x14ac:dyDescent="0.3">
      <c r="A76" s="465" t="s">
        <v>132</v>
      </c>
      <c r="B76" s="2"/>
      <c r="C76" s="2"/>
      <c r="E76" s="465" t="s">
        <v>243</v>
      </c>
      <c r="G76" s="2"/>
      <c r="H76" s="2"/>
      <c r="I76" s="2"/>
      <c r="J76" s="2"/>
      <c r="K76" s="2"/>
      <c r="L76" s="118"/>
      <c r="M76" s="62"/>
      <c r="N76" s="62"/>
      <c r="O76" s="62"/>
      <c r="P76" s="60"/>
      <c r="Q76" s="60"/>
      <c r="R76" s="60"/>
      <c r="S76" s="60"/>
      <c r="T76" s="61"/>
      <c r="U76" s="61"/>
      <c r="V76" s="61"/>
      <c r="W76" s="61"/>
      <c r="X76" s="62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174"/>
      <c r="AN76" s="61"/>
      <c r="AO76" s="174"/>
      <c r="AP76" s="61"/>
      <c r="AQ76" s="174"/>
      <c r="AR76" s="61"/>
      <c r="AS76" s="3"/>
      <c r="AT76" s="3"/>
      <c r="AU76" s="3"/>
    </row>
    <row r="77" spans="1:50" ht="12.75" customHeight="1" x14ac:dyDescent="0.3">
      <c r="A77" s="465" t="s">
        <v>132</v>
      </c>
      <c r="B77" s="2"/>
      <c r="C77" s="2"/>
      <c r="E77" s="465" t="s">
        <v>244</v>
      </c>
      <c r="G77" s="2"/>
      <c r="H77" s="2"/>
      <c r="I77" s="2"/>
      <c r="J77" s="2"/>
      <c r="K77" s="2"/>
      <c r="L77" s="62"/>
      <c r="M77" s="62"/>
      <c r="N77" s="62"/>
      <c r="O77" s="62"/>
      <c r="P77" s="60"/>
      <c r="Q77" s="60"/>
      <c r="R77" s="60"/>
      <c r="S77" s="60"/>
      <c r="T77" s="61"/>
      <c r="U77" s="61"/>
      <c r="V77" s="61"/>
      <c r="W77" s="61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174"/>
      <c r="AN77" s="61"/>
      <c r="AO77" s="174"/>
      <c r="AP77" s="61"/>
      <c r="AQ77" s="174"/>
      <c r="AR77" s="61"/>
      <c r="AS77" s="3"/>
      <c r="AT77" s="3"/>
      <c r="AU77" s="3"/>
    </row>
    <row r="78" spans="1:50" ht="12.75" customHeight="1" x14ac:dyDescent="0.3">
      <c r="A78" s="465" t="s">
        <v>132</v>
      </c>
      <c r="B78" s="2"/>
      <c r="C78" s="2"/>
      <c r="E78" s="465" t="s">
        <v>245</v>
      </c>
      <c r="G78" s="2"/>
      <c r="H78" s="2"/>
      <c r="I78" s="2"/>
      <c r="J78" s="2"/>
      <c r="K78" s="2"/>
      <c r="L78" s="62"/>
      <c r="M78" s="62"/>
      <c r="N78" s="62"/>
      <c r="O78" s="62"/>
      <c r="P78" s="60"/>
      <c r="Q78" s="60"/>
      <c r="R78" s="60"/>
      <c r="S78" s="60"/>
      <c r="T78" s="61"/>
      <c r="U78" s="61"/>
      <c r="V78" s="61"/>
      <c r="W78" s="61"/>
      <c r="X78" s="62"/>
      <c r="Y78" s="62"/>
      <c r="Z78" s="62"/>
      <c r="AA78" s="62"/>
      <c r="AB78" s="62"/>
      <c r="AC78" s="62"/>
      <c r="AD78" s="62"/>
      <c r="AE78" s="62"/>
      <c r="AF78" s="62"/>
      <c r="AG78" s="62"/>
      <c r="AH78" s="62"/>
      <c r="AI78" s="62"/>
      <c r="AJ78" s="62"/>
      <c r="AK78" s="62"/>
      <c r="AL78" s="62"/>
      <c r="AM78" s="174"/>
      <c r="AN78" s="61"/>
      <c r="AO78" s="174"/>
      <c r="AP78" s="61"/>
      <c r="AQ78" s="174"/>
      <c r="AR78" s="61"/>
      <c r="AS78" s="3"/>
      <c r="AT78" s="3"/>
      <c r="AU78" s="3"/>
    </row>
    <row r="79" spans="1:50" ht="12.75" customHeight="1" x14ac:dyDescent="0.3">
      <c r="A79" s="16"/>
      <c r="B79" s="2"/>
      <c r="C79" s="2"/>
      <c r="D79" s="16"/>
      <c r="E79" s="3"/>
      <c r="F79" s="3"/>
      <c r="G79" s="2"/>
      <c r="H79" s="2"/>
      <c r="I79" s="2"/>
      <c r="J79" s="2"/>
      <c r="K79" s="2"/>
      <c r="L79" s="62"/>
      <c r="M79" s="62"/>
      <c r="N79" s="62"/>
      <c r="O79" s="62"/>
      <c r="P79" s="60"/>
      <c r="Q79" s="60"/>
      <c r="R79" s="60"/>
      <c r="S79" s="60"/>
      <c r="T79" s="61"/>
      <c r="U79" s="61"/>
      <c r="V79" s="61"/>
      <c r="W79" s="61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  <c r="AM79" s="174"/>
      <c r="AN79" s="61"/>
      <c r="AO79" s="174"/>
      <c r="AP79" s="61"/>
      <c r="AQ79" s="174"/>
      <c r="AR79" s="61"/>
      <c r="AS79" s="3"/>
      <c r="AT79" s="3"/>
      <c r="AU79" s="3"/>
    </row>
    <row r="80" spans="1:50" ht="12.75" customHeight="1" x14ac:dyDescent="0.3">
      <c r="A80" s="16"/>
      <c r="B80" s="2"/>
      <c r="C80" s="2"/>
      <c r="D80" s="16"/>
      <c r="E80" s="3"/>
      <c r="F80" s="3"/>
      <c r="G80" s="2"/>
      <c r="H80" s="2"/>
      <c r="I80" s="2"/>
      <c r="J80" s="2"/>
      <c r="K80" s="2"/>
      <c r="L80" s="62"/>
      <c r="M80" s="62"/>
      <c r="N80" s="62"/>
      <c r="O80" s="62"/>
      <c r="P80" s="60"/>
      <c r="Q80" s="60"/>
      <c r="R80" s="60"/>
      <c r="S80" s="60"/>
      <c r="T80" s="61"/>
      <c r="U80" s="61"/>
      <c r="V80" s="61"/>
      <c r="W80" s="61"/>
      <c r="X80" s="62"/>
      <c r="Y80" s="62"/>
      <c r="Z80" s="62"/>
      <c r="AA80" s="62"/>
      <c r="AB80" s="62"/>
      <c r="AC80" s="62"/>
      <c r="AD80" s="62"/>
      <c r="AE80" s="62"/>
      <c r="AF80" s="62"/>
      <c r="AG80" s="62"/>
      <c r="AH80" s="62"/>
      <c r="AI80" s="62"/>
      <c r="AJ80" s="62"/>
      <c r="AK80" s="62"/>
      <c r="AL80" s="62"/>
      <c r="AM80" s="174"/>
      <c r="AN80" s="61"/>
      <c r="AO80" s="174"/>
      <c r="AP80" s="61"/>
      <c r="AQ80" s="174"/>
      <c r="AR80" s="61"/>
      <c r="AS80" s="3"/>
      <c r="AT80" s="3"/>
      <c r="AU80" s="3"/>
    </row>
    <row r="81" spans="1:67" ht="15.75" customHeight="1" x14ac:dyDescent="0.3">
      <c r="A81" s="102"/>
      <c r="B81" s="443" t="s">
        <v>133</v>
      </c>
      <c r="C81" s="41"/>
      <c r="D81" s="102"/>
      <c r="E81" s="42"/>
      <c r="F81" s="42"/>
      <c r="G81" s="41"/>
      <c r="H81" s="41"/>
      <c r="I81" s="41"/>
      <c r="J81" s="41"/>
      <c r="K81" s="41"/>
      <c r="L81" s="103"/>
      <c r="M81" s="103"/>
      <c r="N81" s="103"/>
      <c r="O81" s="103"/>
      <c r="P81" s="104"/>
      <c r="Q81" s="104"/>
      <c r="R81" s="104"/>
      <c r="S81" s="104"/>
      <c r="T81" s="105"/>
      <c r="U81" s="105"/>
      <c r="V81" s="105"/>
      <c r="W81" s="105"/>
      <c r="X81" s="103"/>
      <c r="Y81" s="103"/>
      <c r="Z81" s="103"/>
      <c r="AA81" s="103"/>
      <c r="AB81" s="103"/>
      <c r="AC81" s="103"/>
      <c r="AD81" s="103"/>
      <c r="AE81" s="103"/>
      <c r="AF81" s="103"/>
      <c r="AG81" s="103"/>
      <c r="AH81" s="103"/>
      <c r="AI81" s="103"/>
      <c r="AJ81" s="103"/>
      <c r="AK81" s="103"/>
      <c r="AL81" s="103"/>
      <c r="AM81" s="174"/>
      <c r="AN81" s="105"/>
      <c r="AO81" s="174"/>
      <c r="AP81" s="105"/>
      <c r="AQ81" s="174"/>
      <c r="AR81" s="42"/>
    </row>
    <row r="82" spans="1:67" ht="17.399999999999999" x14ac:dyDescent="0.3">
      <c r="A82" s="102"/>
      <c r="B82" s="156" t="s">
        <v>254</v>
      </c>
      <c r="C82" s="41"/>
      <c r="D82" s="102"/>
      <c r="E82" s="42"/>
      <c r="F82" s="42"/>
      <c r="G82" s="41"/>
      <c r="H82" s="41"/>
      <c r="I82" s="41"/>
      <c r="J82" s="41"/>
      <c r="K82" s="41"/>
      <c r="L82" s="103"/>
      <c r="M82" s="104"/>
      <c r="N82" s="104"/>
      <c r="O82" s="105"/>
      <c r="P82" s="105"/>
      <c r="Q82" s="103"/>
      <c r="R82" s="103"/>
      <c r="S82" s="103"/>
      <c r="T82" s="105"/>
      <c r="U82" s="174"/>
      <c r="V82" s="105"/>
      <c r="W82" s="42"/>
      <c r="X82" s="42"/>
      <c r="Y82" s="42"/>
    </row>
    <row r="83" spans="1:67" s="273" customFormat="1" ht="18" x14ac:dyDescent="0.3">
      <c r="A83" s="445"/>
      <c r="B83" s="446" t="s">
        <v>282</v>
      </c>
      <c r="C83" s="446"/>
      <c r="D83" s="445"/>
      <c r="E83" s="447"/>
      <c r="F83" s="447"/>
      <c r="G83" s="446"/>
      <c r="H83" s="446"/>
      <c r="I83" s="446"/>
      <c r="J83" s="446"/>
      <c r="K83" s="446"/>
      <c r="L83" s="448"/>
      <c r="M83" s="448"/>
      <c r="N83" s="448"/>
      <c r="O83" s="448"/>
      <c r="P83" s="449"/>
      <c r="Q83" s="449"/>
      <c r="R83" s="449"/>
      <c r="S83" s="449"/>
      <c r="T83" s="450"/>
      <c r="U83" s="450"/>
      <c r="V83" s="450"/>
      <c r="W83" s="450"/>
      <c r="X83" s="448"/>
      <c r="Y83" s="448"/>
      <c r="Z83" s="448"/>
      <c r="AA83" s="448"/>
      <c r="AB83" s="448"/>
      <c r="AC83" s="448"/>
      <c r="AD83" s="448"/>
      <c r="AE83" s="448"/>
      <c r="AF83" s="448"/>
      <c r="AG83" s="448"/>
      <c r="AH83" s="448"/>
      <c r="AI83" s="448"/>
      <c r="AJ83" s="448"/>
      <c r="AK83" s="448"/>
      <c r="AL83" s="448"/>
      <c r="AM83" s="450"/>
      <c r="AN83" s="451"/>
      <c r="AO83" s="450"/>
      <c r="AP83" s="451"/>
      <c r="AQ83" s="450"/>
      <c r="AR83" s="447"/>
      <c r="AS83" s="447"/>
      <c r="AT83" s="447"/>
    </row>
    <row r="84" spans="1:67" ht="18" x14ac:dyDescent="0.3">
      <c r="A84" s="16"/>
      <c r="B84" s="444" t="s">
        <v>134</v>
      </c>
      <c r="C84" s="2"/>
      <c r="D84" s="16"/>
      <c r="E84" s="3"/>
      <c r="F84" s="3"/>
      <c r="G84" s="2"/>
      <c r="H84" s="2"/>
      <c r="I84" s="2"/>
      <c r="J84" s="2"/>
      <c r="K84" s="2"/>
      <c r="L84" s="62"/>
      <c r="M84" s="60"/>
      <c r="N84" s="60"/>
      <c r="O84" s="61"/>
      <c r="P84" s="61"/>
      <c r="Q84" s="62"/>
      <c r="R84" s="62"/>
      <c r="S84" s="62"/>
      <c r="T84" s="61"/>
      <c r="U84" s="118"/>
      <c r="V84" s="61"/>
      <c r="W84" s="3"/>
      <c r="X84" s="3"/>
      <c r="Y84" s="3"/>
    </row>
    <row r="85" spans="1:67" ht="17.399999999999999" x14ac:dyDescent="0.3">
      <c r="A85" s="16"/>
      <c r="B85" s="166" t="s">
        <v>255</v>
      </c>
      <c r="C85" s="2"/>
      <c r="D85" s="16"/>
      <c r="E85" s="3"/>
      <c r="F85" s="3"/>
      <c r="G85" s="2"/>
      <c r="H85" s="2"/>
      <c r="I85" s="2"/>
      <c r="J85" s="2"/>
      <c r="K85" s="2"/>
      <c r="L85" s="62"/>
      <c r="M85" s="60"/>
      <c r="N85" s="60"/>
      <c r="O85" s="61"/>
      <c r="P85" s="61"/>
      <c r="Q85" s="62"/>
      <c r="R85" s="62"/>
      <c r="S85" s="62"/>
      <c r="T85" s="61"/>
      <c r="U85" s="118"/>
      <c r="V85" s="61"/>
      <c r="W85" s="3"/>
      <c r="X85" s="3"/>
      <c r="Y85" s="3"/>
    </row>
    <row r="86" spans="1:67" s="273" customFormat="1" ht="26.25" customHeight="1" x14ac:dyDescent="0.3">
      <c r="A86" s="161"/>
      <c r="B86" s="192" t="s">
        <v>381</v>
      </c>
      <c r="C86" s="161"/>
      <c r="D86" s="169"/>
      <c r="E86" s="169"/>
      <c r="F86" s="169"/>
      <c r="G86" s="161"/>
      <c r="H86" s="161"/>
      <c r="I86" s="161"/>
      <c r="J86" s="161"/>
      <c r="K86" s="161"/>
      <c r="L86" s="193"/>
      <c r="M86" s="194"/>
      <c r="N86" s="194"/>
      <c r="O86" s="195"/>
      <c r="P86" s="195"/>
      <c r="Q86" s="193"/>
      <c r="R86" s="193"/>
      <c r="S86" s="193"/>
      <c r="T86" s="195"/>
      <c r="U86" s="196"/>
      <c r="V86" s="195"/>
      <c r="W86" s="169"/>
      <c r="X86" s="169"/>
      <c r="Y86" s="169"/>
    </row>
    <row r="87" spans="1:67" s="273" customFormat="1" ht="64.5" customHeight="1" x14ac:dyDescent="0.3">
      <c r="A87" s="161"/>
      <c r="B87" s="1332" t="s">
        <v>135</v>
      </c>
      <c r="C87" s="1332"/>
      <c r="D87" s="1332"/>
      <c r="E87" s="1332"/>
      <c r="F87" s="1332"/>
      <c r="G87" s="1332"/>
      <c r="H87" s="1332"/>
      <c r="I87" s="1332"/>
      <c r="J87" s="1332"/>
      <c r="K87" s="1332"/>
      <c r="L87" s="1332"/>
      <c r="M87" s="1332"/>
      <c r="N87" s="1332"/>
      <c r="O87" s="1332"/>
      <c r="P87" s="1332"/>
      <c r="Q87" s="1332"/>
      <c r="R87" s="1332"/>
      <c r="S87" s="1332"/>
      <c r="T87" s="1332"/>
      <c r="U87" s="1332"/>
      <c r="V87" s="1332"/>
      <c r="W87" s="1332"/>
      <c r="X87" s="1332"/>
      <c r="Y87" s="1332"/>
      <c r="Z87" s="1332"/>
      <c r="AA87" s="1332"/>
      <c r="AB87" s="1332"/>
      <c r="AC87" s="1332"/>
      <c r="AD87" s="1332"/>
      <c r="AE87" s="1332"/>
      <c r="AF87" s="1332"/>
      <c r="AG87" s="1332"/>
      <c r="AH87" s="1332"/>
      <c r="AI87" s="1332"/>
      <c r="AJ87" s="1332"/>
      <c r="AK87" s="1332"/>
      <c r="AL87" s="1332"/>
      <c r="AM87" s="1332"/>
      <c r="AN87" s="1332"/>
    </row>
    <row r="88" spans="1:67" s="273" customFormat="1" ht="18" x14ac:dyDescent="0.3">
      <c r="A88" s="161"/>
      <c r="B88" s="1332" t="s">
        <v>136</v>
      </c>
      <c r="C88" s="1332"/>
      <c r="D88" s="1332"/>
      <c r="E88" s="1332"/>
      <c r="F88" s="1332"/>
      <c r="G88" s="1332"/>
      <c r="H88" s="1332"/>
      <c r="I88" s="1332"/>
      <c r="J88" s="1332"/>
      <c r="K88" s="1332"/>
      <c r="L88" s="1332"/>
      <c r="M88" s="1332"/>
      <c r="N88" s="1332"/>
      <c r="O88" s="1332"/>
      <c r="P88" s="1332"/>
      <c r="Q88" s="1332"/>
      <c r="R88" s="1332"/>
      <c r="S88" s="1332"/>
      <c r="T88" s="1332"/>
      <c r="U88" s="1332"/>
      <c r="V88" s="441"/>
      <c r="W88" s="169"/>
      <c r="X88" s="169"/>
      <c r="Y88" s="169"/>
    </row>
    <row r="89" spans="1:67" s="273" customFormat="1" ht="18" x14ac:dyDescent="0.3">
      <c r="A89" s="161"/>
      <c r="B89" s="192" t="s">
        <v>137</v>
      </c>
      <c r="C89" s="441"/>
      <c r="D89" s="441"/>
      <c r="E89" s="441"/>
      <c r="F89" s="441"/>
      <c r="G89" s="441"/>
      <c r="H89" s="441"/>
      <c r="I89" s="441"/>
      <c r="J89" s="441"/>
      <c r="K89" s="441"/>
      <c r="L89" s="197"/>
      <c r="M89" s="197"/>
      <c r="N89" s="197"/>
      <c r="O89" s="197"/>
      <c r="P89" s="197"/>
      <c r="Q89" s="197"/>
      <c r="R89" s="197"/>
      <c r="S89" s="197"/>
      <c r="T89" s="197"/>
      <c r="U89" s="198"/>
      <c r="V89" s="197"/>
      <c r="W89" s="199"/>
      <c r="X89" s="199"/>
      <c r="Y89" s="199"/>
    </row>
    <row r="90" spans="1:67" s="273" customFormat="1" ht="42" customHeight="1" x14ac:dyDescent="0.3">
      <c r="A90" s="198"/>
      <c r="B90" s="1332" t="s">
        <v>256</v>
      </c>
      <c r="C90" s="1332"/>
      <c r="D90" s="1332"/>
      <c r="E90" s="1332"/>
      <c r="F90" s="1332"/>
      <c r="G90" s="1332"/>
      <c r="H90" s="1332"/>
      <c r="I90" s="1332"/>
      <c r="J90" s="1332"/>
      <c r="K90" s="1332"/>
      <c r="L90" s="1332"/>
      <c r="M90" s="1332"/>
      <c r="N90" s="1332"/>
      <c r="O90" s="1332"/>
      <c r="P90" s="1332"/>
      <c r="Q90" s="1332"/>
      <c r="R90" s="1332"/>
      <c r="S90" s="1332"/>
      <c r="T90" s="1332"/>
      <c r="U90" s="1332"/>
      <c r="V90" s="1332"/>
      <c r="W90" s="1332"/>
      <c r="X90" s="1332"/>
      <c r="Y90" s="1332"/>
      <c r="Z90" s="1332"/>
      <c r="AA90" s="1332"/>
      <c r="AB90" s="1332"/>
      <c r="AC90" s="1332"/>
      <c r="AD90" s="1332"/>
      <c r="AE90" s="1332"/>
      <c r="AF90" s="1332"/>
      <c r="AG90" s="1332"/>
      <c r="AH90" s="1332"/>
      <c r="AI90" s="1332"/>
      <c r="AJ90" s="1332"/>
      <c r="AK90" s="1332"/>
      <c r="AL90" s="1332"/>
      <c r="AM90" s="1332"/>
      <c r="AN90" s="1332"/>
      <c r="AO90" s="1332"/>
      <c r="AT90" s="274"/>
      <c r="AU90" s="274"/>
      <c r="AV90" s="274"/>
      <c r="AW90" s="274"/>
      <c r="AX90" s="274"/>
      <c r="AY90" s="109"/>
      <c r="AZ90" s="201"/>
      <c r="BA90" s="201"/>
      <c r="BB90" s="202"/>
      <c r="BC90" s="203"/>
      <c r="BD90" s="108"/>
      <c r="BE90" s="108"/>
      <c r="BF90" s="108"/>
      <c r="BG90" s="203"/>
      <c r="BH90" s="24"/>
      <c r="BI90" s="24"/>
      <c r="BJ90" s="24"/>
      <c r="BK90" s="24"/>
      <c r="BL90" s="24"/>
      <c r="BM90" s="24"/>
      <c r="BN90" s="24"/>
      <c r="BO90" s="24"/>
    </row>
    <row r="91" spans="1:67" s="273" customFormat="1" ht="49.5" customHeight="1" x14ac:dyDescent="0.3">
      <c r="A91" s="198"/>
      <c r="B91" s="1332" t="s">
        <v>382</v>
      </c>
      <c r="C91" s="1332"/>
      <c r="D91" s="1332"/>
      <c r="E91" s="1332"/>
      <c r="F91" s="1332"/>
      <c r="G91" s="1332"/>
      <c r="H91" s="1332"/>
      <c r="I91" s="1332"/>
      <c r="J91" s="1332"/>
      <c r="K91" s="1332"/>
      <c r="L91" s="1332"/>
      <c r="M91" s="1332"/>
      <c r="N91" s="1332"/>
      <c r="O91" s="1332"/>
      <c r="P91" s="1332"/>
      <c r="Q91" s="1332"/>
      <c r="R91" s="1332"/>
      <c r="S91" s="1332"/>
      <c r="T91" s="1332"/>
      <c r="U91" s="1332"/>
      <c r="V91" s="1332"/>
      <c r="W91" s="1332"/>
      <c r="X91" s="1332"/>
      <c r="Y91" s="1332"/>
      <c r="Z91" s="1332"/>
      <c r="AA91" s="1332"/>
      <c r="AB91" s="1332"/>
      <c r="AC91" s="1332"/>
      <c r="AD91" s="1332"/>
      <c r="AE91" s="1332"/>
      <c r="AF91" s="1332"/>
      <c r="AG91" s="1332"/>
      <c r="AH91" s="1332"/>
      <c r="AI91" s="1332"/>
      <c r="AJ91" s="1332"/>
      <c r="AK91" s="1332"/>
      <c r="AL91" s="1332"/>
      <c r="AM91" s="1332"/>
      <c r="AN91" s="1332"/>
      <c r="AO91" s="200"/>
    </row>
    <row r="92" spans="1:67" s="273" customFormat="1" ht="42.75" customHeight="1" x14ac:dyDescent="0.3">
      <c r="A92" s="161"/>
      <c r="B92" s="1332" t="s">
        <v>383</v>
      </c>
      <c r="C92" s="1332"/>
      <c r="D92" s="1332"/>
      <c r="E92" s="1332"/>
      <c r="F92" s="1332"/>
      <c r="G92" s="1332"/>
      <c r="H92" s="1332"/>
      <c r="I92" s="1332"/>
      <c r="J92" s="1332"/>
      <c r="K92" s="1332"/>
      <c r="L92" s="1332"/>
      <c r="M92" s="1332"/>
      <c r="N92" s="1332"/>
      <c r="O92" s="1332"/>
      <c r="P92" s="1332"/>
      <c r="Q92" s="1332"/>
      <c r="R92" s="1332"/>
      <c r="S92" s="1332"/>
      <c r="T92" s="1332"/>
      <c r="U92" s="1332"/>
      <c r="V92" s="1332"/>
      <c r="W92" s="1332"/>
      <c r="X92" s="1332"/>
      <c r="Y92" s="1332"/>
      <c r="Z92" s="1332"/>
      <c r="AA92" s="1332"/>
      <c r="AB92" s="1332"/>
      <c r="AC92" s="1332"/>
      <c r="AD92" s="1332"/>
      <c r="AE92" s="1332"/>
      <c r="AF92" s="1332"/>
      <c r="AG92" s="1332"/>
      <c r="AH92" s="1332"/>
      <c r="AI92" s="1332"/>
      <c r="AJ92" s="1332"/>
      <c r="AK92" s="1332"/>
      <c r="AL92" s="1332"/>
      <c r="AM92" s="1332"/>
      <c r="AN92" s="1332"/>
    </row>
    <row r="93" spans="1:67" s="273" customFormat="1" ht="39" customHeight="1" x14ac:dyDescent="0.3">
      <c r="A93" s="161"/>
      <c r="B93" s="1332" t="s">
        <v>384</v>
      </c>
      <c r="C93" s="1332"/>
      <c r="D93" s="1332"/>
      <c r="E93" s="1332"/>
      <c r="F93" s="1332"/>
      <c r="G93" s="1332"/>
      <c r="H93" s="1332"/>
      <c r="I93" s="1332"/>
      <c r="J93" s="1332"/>
      <c r="K93" s="1332"/>
      <c r="L93" s="1332"/>
      <c r="M93" s="1332"/>
      <c r="N93" s="1332"/>
      <c r="O93" s="1332"/>
      <c r="P93" s="1332"/>
      <c r="Q93" s="1332"/>
      <c r="R93" s="1332"/>
      <c r="S93" s="1332"/>
      <c r="T93" s="1332"/>
      <c r="U93" s="1332"/>
      <c r="V93" s="1332"/>
      <c r="W93" s="1332"/>
      <c r="X93" s="1332"/>
      <c r="Y93" s="1332"/>
      <c r="Z93" s="1332"/>
      <c r="AA93" s="1332"/>
      <c r="AB93" s="1332"/>
      <c r="AC93" s="1332"/>
      <c r="AD93" s="1332"/>
      <c r="AE93" s="1332"/>
      <c r="AF93" s="1332"/>
      <c r="AG93" s="1332"/>
      <c r="AH93" s="1332"/>
      <c r="AI93" s="1332"/>
      <c r="AJ93" s="1332"/>
      <c r="AK93" s="1332"/>
      <c r="AL93" s="1332"/>
      <c r="AM93" s="1332"/>
      <c r="AN93" s="1332"/>
    </row>
    <row r="94" spans="1:67" ht="18.75" customHeight="1" x14ac:dyDescent="0.3">
      <c r="A94" s="106"/>
      <c r="B94" s="445" t="s">
        <v>385</v>
      </c>
      <c r="C94" s="107"/>
      <c r="D94" s="106"/>
      <c r="E94" s="108"/>
      <c r="F94" s="108"/>
      <c r="G94" s="107"/>
      <c r="H94" s="107"/>
      <c r="I94" s="107"/>
      <c r="J94" s="107"/>
      <c r="K94" s="107"/>
      <c r="L94" s="109"/>
      <c r="M94" s="110"/>
      <c r="N94" s="110"/>
      <c r="O94" s="111"/>
      <c r="P94" s="111"/>
      <c r="Q94" s="109"/>
      <c r="R94" s="109"/>
      <c r="S94" s="109"/>
      <c r="T94" s="111"/>
      <c r="U94" s="118"/>
      <c r="V94" s="111"/>
      <c r="W94" s="108"/>
      <c r="X94" s="108"/>
      <c r="Y94" s="108"/>
    </row>
    <row r="95" spans="1:67" ht="18.75" customHeight="1" x14ac:dyDescent="0.3">
      <c r="A95" s="106"/>
      <c r="B95" s="446" t="s">
        <v>386</v>
      </c>
      <c r="C95" s="107"/>
      <c r="D95" s="106"/>
      <c r="E95" s="108"/>
      <c r="F95" s="108"/>
      <c r="G95" s="107"/>
      <c r="H95" s="107"/>
      <c r="I95" s="107"/>
      <c r="J95" s="107"/>
      <c r="K95" s="107"/>
      <c r="L95" s="109"/>
      <c r="M95" s="110"/>
      <c r="N95" s="110"/>
      <c r="O95" s="111"/>
      <c r="P95" s="111"/>
      <c r="Q95" s="109"/>
      <c r="R95" s="109"/>
      <c r="S95" s="109"/>
      <c r="T95" s="111"/>
      <c r="U95" s="41"/>
      <c r="V95" s="111"/>
      <c r="W95" s="108"/>
      <c r="X95" s="108"/>
      <c r="Y95" s="108"/>
    </row>
    <row r="96" spans="1:67" ht="18.75" customHeight="1" x14ac:dyDescent="0.3">
      <c r="A96" s="106"/>
      <c r="B96" s="445" t="s">
        <v>257</v>
      </c>
      <c r="C96" s="107"/>
      <c r="D96" s="106"/>
      <c r="E96" s="108"/>
      <c r="F96" s="108"/>
      <c r="G96" s="107"/>
      <c r="H96" s="107"/>
      <c r="I96" s="107"/>
      <c r="J96" s="107"/>
      <c r="K96" s="107"/>
      <c r="L96" s="109"/>
      <c r="M96" s="110"/>
      <c r="N96" s="110"/>
      <c r="O96" s="111"/>
      <c r="P96" s="111"/>
      <c r="Q96" s="109"/>
      <c r="R96" s="109"/>
      <c r="S96" s="109"/>
      <c r="T96" s="111"/>
      <c r="U96" s="2"/>
      <c r="V96" s="111"/>
      <c r="W96" s="108"/>
      <c r="X96" s="108"/>
      <c r="Y96" s="108"/>
    </row>
    <row r="97" spans="1:43" ht="24.75" customHeight="1" x14ac:dyDescent="0.3">
      <c r="A97" s="112">
        <v>4</v>
      </c>
      <c r="B97" s="445" t="s">
        <v>258</v>
      </c>
      <c r="C97" s="113"/>
      <c r="D97" s="112"/>
      <c r="E97" s="112"/>
      <c r="F97" s="112"/>
      <c r="G97" s="113"/>
      <c r="H97" s="113"/>
      <c r="I97" s="113"/>
      <c r="J97" s="113"/>
      <c r="K97" s="113"/>
      <c r="L97" s="114"/>
      <c r="M97" s="115"/>
      <c r="N97" s="115"/>
      <c r="O97" s="116"/>
      <c r="P97" s="116"/>
      <c r="Q97" s="114"/>
      <c r="R97" s="114"/>
      <c r="S97" s="114"/>
      <c r="T97" s="116"/>
      <c r="U97" s="41"/>
      <c r="V97" s="116"/>
      <c r="W97" s="112"/>
      <c r="X97" s="112"/>
      <c r="Y97" s="112"/>
    </row>
    <row r="98" spans="1:43" ht="12.75" customHeight="1" x14ac:dyDescent="0.3">
      <c r="A98" s="16"/>
      <c r="B98" s="192" t="s">
        <v>259</v>
      </c>
      <c r="C98" s="107"/>
      <c r="D98" s="106"/>
      <c r="E98" s="108"/>
      <c r="F98" s="108"/>
      <c r="G98" s="107"/>
      <c r="H98" s="107"/>
      <c r="I98" s="107"/>
      <c r="J98" s="107"/>
      <c r="K98" s="107"/>
      <c r="L98" s="109"/>
      <c r="M98" s="274"/>
      <c r="N98" s="274"/>
      <c r="O98" s="274"/>
      <c r="P98" s="274"/>
      <c r="Q98" s="274"/>
      <c r="R98" s="109"/>
      <c r="S98" s="201"/>
      <c r="T98" s="201"/>
      <c r="U98" s="202"/>
      <c r="V98" s="203"/>
      <c r="W98" s="108"/>
      <c r="X98" s="108"/>
      <c r="Y98" s="108"/>
      <c r="Z98" s="203"/>
    </row>
    <row r="99" spans="1:43" ht="12.75" customHeight="1" x14ac:dyDescent="0.3">
      <c r="A99" s="2"/>
      <c r="B99" s="442"/>
      <c r="C99" s="442"/>
      <c r="D99" s="442"/>
      <c r="E99" s="442"/>
      <c r="F99" s="442"/>
      <c r="G99" s="442"/>
      <c r="H99" s="442"/>
      <c r="I99" s="442"/>
      <c r="J99" s="442"/>
      <c r="K99" s="442"/>
      <c r="L99" s="204"/>
      <c r="M99" s="204"/>
      <c r="N99" s="204"/>
      <c r="O99" s="204"/>
      <c r="P99" s="204"/>
      <c r="Q99" s="204"/>
      <c r="R99" s="204"/>
      <c r="S99" s="204"/>
      <c r="T99" s="204"/>
      <c r="U99" s="205"/>
      <c r="V99" s="204"/>
      <c r="W99" s="108"/>
      <c r="X99" s="108"/>
      <c r="Y99" s="108"/>
    </row>
    <row r="100" spans="1:43" ht="46.5" customHeight="1" x14ac:dyDescent="0.3">
      <c r="A100" s="2"/>
      <c r="B100" s="1332" t="s">
        <v>260</v>
      </c>
      <c r="C100" s="1332"/>
      <c r="D100" s="1332"/>
      <c r="E100" s="1332"/>
      <c r="F100" s="1332"/>
      <c r="G100" s="1332"/>
      <c r="H100" s="1332"/>
      <c r="I100" s="1332"/>
      <c r="J100" s="1332"/>
      <c r="K100" s="1332"/>
      <c r="L100" s="1332"/>
      <c r="M100" s="1332"/>
      <c r="N100" s="1332"/>
      <c r="O100" s="1332"/>
      <c r="P100" s="1332"/>
      <c r="Q100" s="1332"/>
      <c r="R100" s="1332"/>
      <c r="S100" s="1332"/>
      <c r="T100" s="1332"/>
      <c r="U100" s="1332"/>
      <c r="V100" s="1332"/>
      <c r="W100" s="1332"/>
      <c r="X100" s="1332"/>
      <c r="Y100" s="1332"/>
      <c r="Z100" s="1332"/>
      <c r="AA100" s="1332"/>
      <c r="AB100" s="1332"/>
      <c r="AC100" s="1332"/>
      <c r="AD100" s="1332"/>
      <c r="AE100" s="1332"/>
      <c r="AF100" s="1332"/>
      <c r="AG100" s="117"/>
      <c r="AH100" s="117"/>
      <c r="AI100" s="117"/>
      <c r="AJ100" s="117"/>
      <c r="AK100" s="117"/>
      <c r="AL100" s="117"/>
      <c r="AM100" s="113"/>
      <c r="AN100" s="117"/>
      <c r="AO100" s="113"/>
      <c r="AP100" s="117"/>
      <c r="AQ100" s="3"/>
    </row>
    <row r="101" spans="1:43" x14ac:dyDescent="0.3">
      <c r="AM101" s="2"/>
      <c r="AO101" s="2"/>
      <c r="AQ101" s="2"/>
    </row>
    <row r="102" spans="1:43" x14ac:dyDescent="0.3">
      <c r="AM102" s="2"/>
      <c r="AO102" s="2"/>
      <c r="AQ102" s="2"/>
    </row>
    <row r="103" spans="1:43" x14ac:dyDescent="0.3">
      <c r="AM103" s="2"/>
      <c r="AO103" s="2"/>
      <c r="AQ103" s="2"/>
    </row>
    <row r="104" spans="1:43" x14ac:dyDescent="0.3">
      <c r="AM104" s="2"/>
      <c r="AO104" s="2"/>
      <c r="AQ104" s="2"/>
    </row>
    <row r="105" spans="1:43" x14ac:dyDescent="0.3">
      <c r="AM105" s="2"/>
      <c r="AO105" s="2"/>
      <c r="AQ105" s="2"/>
    </row>
    <row r="106" spans="1:43" x14ac:dyDescent="0.3">
      <c r="AM106" s="118"/>
      <c r="AO106" s="118"/>
      <c r="AQ106" s="118"/>
    </row>
    <row r="107" spans="1:43" x14ac:dyDescent="0.3">
      <c r="AM107" s="118"/>
      <c r="AO107" s="118"/>
      <c r="AQ107" s="118"/>
    </row>
  </sheetData>
  <mergeCells count="39">
    <mergeCell ref="B91:AN91"/>
    <mergeCell ref="B92:AN92"/>
    <mergeCell ref="B93:AN93"/>
    <mergeCell ref="B100:AF100"/>
    <mergeCell ref="B87:AN87"/>
    <mergeCell ref="B88:U88"/>
    <mergeCell ref="B90:AO90"/>
    <mergeCell ref="A14:AP14"/>
    <mergeCell ref="H19:H20"/>
    <mergeCell ref="C19:D20"/>
    <mergeCell ref="E19:E20"/>
    <mergeCell ref="B19:B20"/>
    <mergeCell ref="F19:F20"/>
    <mergeCell ref="G19:G20"/>
    <mergeCell ref="J19:J20"/>
    <mergeCell ref="O19:Z19"/>
    <mergeCell ref="K19:N19"/>
    <mergeCell ref="AE19:AL19"/>
    <mergeCell ref="AA19:AD19"/>
    <mergeCell ref="I19:I20"/>
    <mergeCell ref="A19:A20"/>
    <mergeCell ref="AM19:AT19"/>
    <mergeCell ref="I13:K13"/>
    <mergeCell ref="L11:M11"/>
    <mergeCell ref="L12:M12"/>
    <mergeCell ref="L13:M13"/>
    <mergeCell ref="N11:O11"/>
    <mergeCell ref="N12:O12"/>
    <mergeCell ref="N13:O13"/>
    <mergeCell ref="B4:AC5"/>
    <mergeCell ref="H10:O10"/>
    <mergeCell ref="B7:AC8"/>
    <mergeCell ref="I11:K11"/>
    <mergeCell ref="I12:K12"/>
    <mergeCell ref="AD10:AP13"/>
    <mergeCell ref="U10:AC11"/>
    <mergeCell ref="U12:AC13"/>
    <mergeCell ref="P10:T11"/>
    <mergeCell ref="P12:T13"/>
  </mergeCells>
  <conditionalFormatting sqref="AM21:AM70 AO21:AO70 AG21:AG70 AE21:AE70 AK21:AK70 K21:K70 M21:M70 O21:O70 Q21:Q70 S21:S70 U21:U70 W21:W70 AA21:AA70 AC21:AC70 Y21:Y70 AQ21:AQ70 AS21:AS70">
    <cfRule type="expression" dxfId="171" priority="43">
      <formula>IF(NOT(ISBLANK(K21)),IF(ISNUMBER(K21),IF(INT(K21/10000)&gt;23,TRUE,IF(INT(MOD(K21,10000)/100)&gt;59.99,TRUE,IF(MOD(K21,100)&gt;59.99,TRUE,FALSE))),TRUE))</formula>
    </cfRule>
  </conditionalFormatting>
  <conditionalFormatting sqref="AF73:AF74 AH73:AJ74 AL73:AL74 L73:L74 N73:N74 R73:R74 P73:P74 T73:T74 V73:V74 X73:X74 Z73:Z74 AB73:AB74 AD73:AD74 AH21:AH70 AF21:AF70 AL21:AL70 L21:L70 N21:N70 R21:R70 P21:P70 T21:T70 V21:V70 X21:X70 Z21:Z70 AB21:AB70 AD21:AD70">
    <cfRule type="expression" dxfId="170" priority="15">
      <formula>IF(L21="л","ЛОЖЬ",IF(L21="в","ЛОЖЬ",IF(ISBLANK(L21),"ЛОЖЬ",TRUE)))</formula>
    </cfRule>
    <cfRule type="expression" dxfId="169" priority="38">
      <formula>IF(L21="в",TRUE,)</formula>
    </cfRule>
    <cfRule type="expression" dxfId="168" priority="39">
      <formula>IF(L21="л",TRUE,)</formula>
    </cfRule>
  </conditionalFormatting>
  <conditionalFormatting sqref="M21:M70">
    <cfRule type="expression" dxfId="167" priority="25">
      <formula>IF(ISNUMBER(M21),IF(((YEAR(TODAY()))-14)&gt;=E21,FALSE,TRUE))</formula>
    </cfRule>
  </conditionalFormatting>
  <conditionalFormatting sqref="K21:K70">
    <cfRule type="expression" dxfId="166" priority="24">
      <formula>IF(ISNUMBER(K21),IF(((YEAR(TODAY()))-12)&gt;=E21,FALSE,TRUE))</formula>
    </cfRule>
  </conditionalFormatting>
  <conditionalFormatting sqref="Y21:Y70">
    <cfRule type="expression" dxfId="165" priority="23">
      <formula>IF(ISNUMBER(Y21),IF(((YEAR(TODAY()))-12)&gt;=E21,FALSE,TRUE))</formula>
    </cfRule>
  </conditionalFormatting>
  <conditionalFormatting sqref="AA21:AA70">
    <cfRule type="expression" dxfId="164" priority="21">
      <formula>IF(ISNUMBER(AA21),IF(((YEAR(TODAY()))-12)&gt;=E21,FALSE,TRUE))</formula>
    </cfRule>
  </conditionalFormatting>
  <conditionalFormatting sqref="AC21:AC70">
    <cfRule type="expression" dxfId="163" priority="20">
      <formula>IF(ISNUMBER(AC21),IF(((YEAR(TODAY()))-12)&gt;=E21,FALSE,TRUE))</formula>
    </cfRule>
  </conditionalFormatting>
  <conditionalFormatting sqref="AO21:AO70 AM21:AM70 AS21:AS70 AQ21:AQ70">
    <cfRule type="expression" dxfId="162" priority="14">
      <formula>IF(ISBLANK(AM21),FALSE,IF($I21=0,TRUE))</formula>
    </cfRule>
  </conditionalFormatting>
  <conditionalFormatting sqref="I21:I70">
    <cfRule type="expression" dxfId="161" priority="541">
      <formula>IF(I21&gt;$G$11,TRUE)</formula>
    </cfRule>
  </conditionalFormatting>
  <conditionalFormatting sqref="J21:J70">
    <cfRule type="expression" dxfId="160" priority="542">
      <formula>IF(J21&gt;($G$11+$G$12-I21),IF((J21+I21)&gt;($G$11+$G$12),TRUE,))</formula>
    </cfRule>
  </conditionalFormatting>
  <conditionalFormatting sqref="I74">
    <cfRule type="expression" dxfId="159" priority="543">
      <formula>IF($I$74&gt;$E$12,TRUE)</formula>
    </cfRule>
  </conditionalFormatting>
  <conditionalFormatting sqref="I73">
    <cfRule type="expression" dxfId="158" priority="544">
      <formula>IF($I$73&gt;$E$11,TRUE)</formula>
    </cfRule>
  </conditionalFormatting>
  <conditionalFormatting sqref="G21:G70">
    <cfRule type="expression" dxfId="157" priority="12">
      <formula>IF(G21="м",FALSE,IF(G21="ж",FALSE,TRUE))</formula>
    </cfRule>
  </conditionalFormatting>
  <conditionalFormatting sqref="AN21:AN70 AP21:AP70 AR21:AR70 AT21:AT70">
    <cfRule type="expression" dxfId="156" priority="11">
      <formula>IF(ISBLANK(AM21),IF(ISBLANK(AN21),FALSE,TRUE),IF(ISNUMBER(AN21),FALSE,TRUE))</formula>
    </cfRule>
  </conditionalFormatting>
  <conditionalFormatting sqref="B21:B70">
    <cfRule type="expression" dxfId="155" priority="556">
      <formula>IF($B21&lt;&gt;$H$11,IF($B21&lt;&gt;$H$12,IF($B21&lt;&gt;$H$13,IF($B21&lt;&gt;$I$11,IF(B21&lt;&gt;$I$12,IF($B21&lt;&gt;$I$13,IF($B21&lt;&gt;$L$11,IF($B21&lt;&gt;$L$12,IF($B21&lt;&gt;$L$13,IF($B21&lt;&gt;$N$11,IF($B21&lt;&gt;$N$12,TRUE)))))))))))</formula>
    </cfRule>
  </conditionalFormatting>
  <conditionalFormatting sqref="AJ21:AJ70">
    <cfRule type="expression" dxfId="154" priority="6">
      <formula>IF(AJ21="л","ЛОЖЬ",IF(AJ21="в","ЛОЖЬ",IF(ISBLANK(AJ21),"ЛОЖЬ",TRUE)))</formula>
    </cfRule>
    <cfRule type="expression" dxfId="153" priority="7">
      <formula>IF(AJ21="в",TRUE,)</formula>
    </cfRule>
    <cfRule type="expression" dxfId="152" priority="8">
      <formula>IF(AJ21="л",TRUE,)</formula>
    </cfRule>
  </conditionalFormatting>
  <conditionalFormatting sqref="AI21:AI70">
    <cfRule type="expression" dxfId="151" priority="9">
      <formula>IF(NOT(ISBLANK(AI21)),IF(ISNUMBER(AI21),IF(INT(AI21/10000)&gt;23,TRUE,IF(INT(MOD(AI21,10000)/100)&gt;59.99,TRUE,IF(MOD(AI21,100)&gt;59.99,TRUE,FALSE))),TRUE))</formula>
    </cfRule>
  </conditionalFormatting>
  <conditionalFormatting sqref="E21:E70">
    <cfRule type="expression" dxfId="150" priority="570">
      <formula>IF(ISBLANK(E21),FALSE,IF(IF(ISNUMBER($G$13),IF(YEAR(TODAY())-$G$13&lt;=E21,FALSE,TRUE),FALSE),TRUE,IF(ISNUMBER($E$13),IF(YEAR(TODAY())-$E$13&lt;E21,TRUE,FALSE),FALSE)))</formula>
    </cfRule>
  </conditionalFormatting>
  <conditionalFormatting sqref="AY21">
    <cfRule type="expression" dxfId="149" priority="635">
      <formula>IF(#REF!&lt;&gt;$H$11,IF(#REF!&lt;&gt;$H$12,IF(#REF!&lt;&gt;$H$13,IF(#REF!&lt;&gt;$I$11,IF(#REF!&lt;&gt;$I$12,IF(#REF!&lt;&gt;$I$13,IF(#REF!&lt;&gt;$L$11,IF(#REF!&lt;&gt;$L$12,IF(#REF!&lt;&gt;$L$13,IF(#REF!&lt;&gt;$N$78,IF(#REF!&lt;&gt;$N$79,TRUE)))))))))))</formula>
    </cfRule>
  </conditionalFormatting>
  <conditionalFormatting sqref="AY22:AY31">
    <cfRule type="expression" dxfId="148" priority="636">
      <formula>IF($B21&lt;&gt;$H$11,IF($B21&lt;&gt;$H$12,IF($B21&lt;&gt;$H$13,IF($B21&lt;&gt;$I$11,IF($B21&lt;&gt;$I$12,IF($B21&lt;&gt;$I$13,IF($B21&lt;&gt;$L$11,IF($B21&lt;&gt;$L$12,IF($B21&lt;&gt;$L$13,IF($B21&lt;&gt;$N$78,IF($B21&lt;&gt;$N$79,TRUE)))))))))))</formula>
    </cfRule>
  </conditionalFormatting>
  <pageMargins left="0.31496062992125984" right="0.31496062992125984" top="0.55118110236220474" bottom="0.31496062992125984" header="0" footer="0"/>
  <pageSetup paperSize="9" orientation="landscape" verticalDpi="1200" r:id="rId1"/>
  <headerFooter>
    <oddFooter>&amp;R&amp;"Times New Roman,курсив"&amp;8Стр.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26</vt:i4>
      </vt:variant>
      <vt:variant>
        <vt:lpstr>Именованные диапазоны</vt:lpstr>
      </vt:variant>
      <vt:variant>
        <vt:i4>9</vt:i4>
      </vt:variant>
    </vt:vector>
  </HeadingPairs>
  <TitlesOfParts>
    <vt:vector size="35" baseType="lpstr">
      <vt:lpstr>Итоговый</vt:lpstr>
      <vt:lpstr>Отчет_ЦСП</vt:lpstr>
      <vt:lpstr>СП_без предварительных</vt:lpstr>
      <vt:lpstr>СП_с предварительными</vt:lpstr>
      <vt:lpstr>Нормативы</vt:lpstr>
      <vt:lpstr>Очки</vt:lpstr>
      <vt:lpstr>Ст. секундометрист</vt:lpstr>
      <vt:lpstr>Ведомость 6</vt:lpstr>
      <vt:lpstr>Техническая один зачет</vt:lpstr>
      <vt:lpstr>Именная заявка один зачет</vt:lpstr>
      <vt:lpstr>Техническая по возраст группам</vt:lpstr>
      <vt:lpstr>Именная по возраст группам</vt:lpstr>
      <vt:lpstr>Техническая по возраст груп пар</vt:lpstr>
      <vt:lpstr>Именная по возраст группам пар</vt:lpstr>
      <vt:lpstr>Техническая_марафон</vt:lpstr>
      <vt:lpstr>Именная заявка марафон</vt:lpstr>
      <vt:lpstr>Техническая параллельный зачет</vt:lpstr>
      <vt:lpstr>Отчет_ГСК_Первенство</vt:lpstr>
      <vt:lpstr>Карточка эстафеты</vt:lpstr>
      <vt:lpstr>Дистанции взрослые</vt:lpstr>
      <vt:lpstr>Рекорды</vt:lpstr>
      <vt:lpstr>Протокол прохождения марафон</vt:lpstr>
      <vt:lpstr>Протокол_прохождения</vt:lpstr>
      <vt:lpstr>Грамоты_МИНСПОРТА</vt:lpstr>
      <vt:lpstr>нормы_с_28.02.20</vt:lpstr>
      <vt:lpstr>Нормы 2018-1921</vt:lpstr>
      <vt:lpstr>'Именная заявка марафон'!Заголовки_для_печати</vt:lpstr>
      <vt:lpstr>'Именная заявка один зачет'!Заголовки_для_печати</vt:lpstr>
      <vt:lpstr>'Именная по возраст группам'!Заголовки_для_печати</vt:lpstr>
      <vt:lpstr>'Именная по возраст группам пар'!Заголовки_для_печати</vt:lpstr>
      <vt:lpstr>'Техническая один зачет'!Заголовки_для_печати</vt:lpstr>
      <vt:lpstr>'Техническая параллельный зачет'!Заголовки_для_печати</vt:lpstr>
      <vt:lpstr>'Техническая по возраст груп пар'!Заголовки_для_печати</vt:lpstr>
      <vt:lpstr>'Техническая по возраст группам'!Заголовки_для_печати</vt:lpstr>
      <vt:lpstr>нормы_с_28.02.20!Область_печати</vt:lpstr>
    </vt:vector>
  </TitlesOfParts>
  <Company>HomeLab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Шаблон технических заявок</dc:title>
  <dc:creator>Aleks</dc:creator>
  <dc:description>Федерация подводного спорта Красноярского края</dc:description>
  <cp:lastModifiedBy>Реди</cp:lastModifiedBy>
  <cp:lastPrinted>2024-11-05T08:07:34Z</cp:lastPrinted>
  <dcterms:created xsi:type="dcterms:W3CDTF">2015-02-24T12:52:44Z</dcterms:created>
  <dcterms:modified xsi:type="dcterms:W3CDTF">2024-11-06T13:53:42Z</dcterms:modified>
</cp:coreProperties>
</file>